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<sst xmlns="http://schemas.openxmlformats.org/spreadsheetml/2006/main" count="1436" uniqueCount="139">
  <si>
    <t>ЭП 972, 973</t>
  </si>
  <si>
    <t>12-14</t>
  </si>
  <si>
    <t>У8 сер.</t>
  </si>
  <si>
    <t>3Х3М3Ф</t>
  </si>
  <si>
    <t>ф150х400+ф180х370+ф150х590</t>
  </si>
  <si>
    <t>ф115х340+ф130х830</t>
  </si>
  <si>
    <t>ф120х405+ф140х695</t>
  </si>
  <si>
    <t>ф125х790+ф160х750</t>
  </si>
  <si>
    <t>ф130х640+ф175х630</t>
  </si>
  <si>
    <t>ф130х545+ф160х570</t>
  </si>
  <si>
    <t>ф130х490+ф170х620</t>
  </si>
  <si>
    <t>ф130х670+ф180х320</t>
  </si>
  <si>
    <t>ф155х165+ф190х1715</t>
  </si>
  <si>
    <t>9Х1-Ш</t>
  </si>
  <si>
    <t>38ХН3МФА</t>
  </si>
  <si>
    <t>Полоса</t>
  </si>
  <si>
    <t>У10А</t>
  </si>
  <si>
    <t>У8А</t>
  </si>
  <si>
    <t>Проволока</t>
  </si>
  <si>
    <t>70(пруж)</t>
  </si>
  <si>
    <t>08кп</t>
  </si>
  <si>
    <t>Лента</t>
  </si>
  <si>
    <t>10кп</t>
  </si>
  <si>
    <t>Квадрат</t>
  </si>
  <si>
    <t>квадрат</t>
  </si>
  <si>
    <t>Х12М</t>
  </si>
  <si>
    <t>4150, 4200</t>
  </si>
  <si>
    <t>Профиль</t>
  </si>
  <si>
    <t>L</t>
  </si>
  <si>
    <t>p</t>
  </si>
  <si>
    <t>Вес</t>
  </si>
  <si>
    <t>Кол.</t>
  </si>
  <si>
    <t>Всего</t>
  </si>
  <si>
    <t>Лист</t>
  </si>
  <si>
    <t>Круг</t>
  </si>
  <si>
    <t>Кольцо</t>
  </si>
  <si>
    <t>ф120х230+ф155х840</t>
  </si>
  <si>
    <t>12ХН3А</t>
  </si>
  <si>
    <t>14Х17Н2</t>
  </si>
  <si>
    <t>20Х13</t>
  </si>
  <si>
    <t>Труба</t>
  </si>
  <si>
    <t>30ХВ</t>
  </si>
  <si>
    <t>38Х2МЮА</t>
  </si>
  <si>
    <t>3Х10М2ФНСШ</t>
  </si>
  <si>
    <t>3Х2В8Ф</t>
  </si>
  <si>
    <t>50-55</t>
  </si>
  <si>
    <t>255-260</t>
  </si>
  <si>
    <t>3Х2М2Ф</t>
  </si>
  <si>
    <t>3Х2М2ФА</t>
  </si>
  <si>
    <t>3Х2М2ФС</t>
  </si>
  <si>
    <t>3ХВ4СФ</t>
  </si>
  <si>
    <t>40Х</t>
  </si>
  <si>
    <t>40ХН</t>
  </si>
  <si>
    <t>42ХМФА</t>
  </si>
  <si>
    <t>4Х5В2ФС</t>
  </si>
  <si>
    <t>4Х5МФ1С</t>
  </si>
  <si>
    <t>120-165</t>
  </si>
  <si>
    <t>735-770</t>
  </si>
  <si>
    <t>ф180х405+ф205х1360</t>
  </si>
  <si>
    <t>ф220х1000+ф490х175</t>
  </si>
  <si>
    <t>ф220х1000+ф490х220</t>
  </si>
  <si>
    <t>ф460 ф210х630-700</t>
  </si>
  <si>
    <t>ф460 ф210х1150-1200</t>
  </si>
  <si>
    <t>а, d</t>
  </si>
  <si>
    <t>b</t>
  </si>
  <si>
    <t>4Х5МФС</t>
  </si>
  <si>
    <t>25-40</t>
  </si>
  <si>
    <t>250-260</t>
  </si>
  <si>
    <t>47-50</t>
  </si>
  <si>
    <t>5ХНМ</t>
  </si>
  <si>
    <t>9Х1</t>
  </si>
  <si>
    <t>9ХС</t>
  </si>
  <si>
    <t>У10</t>
  </si>
  <si>
    <t>У8</t>
  </si>
  <si>
    <t>ХВГ</t>
  </si>
  <si>
    <t>ХГС</t>
  </si>
  <si>
    <t>ХНВ</t>
  </si>
  <si>
    <t>чугун</t>
  </si>
  <si>
    <t>ШХ15</t>
  </si>
  <si>
    <t>ш</t>
  </si>
  <si>
    <t>ПЭТВ-Р</t>
  </si>
  <si>
    <t>эмаль-провод</t>
  </si>
  <si>
    <t>4Х2В5МФ</t>
  </si>
  <si>
    <t>марка</t>
  </si>
  <si>
    <t>3720, 2470</t>
  </si>
  <si>
    <t>круг</t>
  </si>
  <si>
    <t>50Г</t>
  </si>
  <si>
    <t>4ХМФС</t>
  </si>
  <si>
    <t>3Х10М2НСШ</t>
  </si>
  <si>
    <t>3Х10М2Ф1С</t>
  </si>
  <si>
    <t xml:space="preserve">4ХМФС </t>
  </si>
  <si>
    <t xml:space="preserve">4Х5МФС </t>
  </si>
  <si>
    <t>Пр. сеч.</t>
  </si>
  <si>
    <t>3600-4000</t>
  </si>
  <si>
    <t>12Х18Н10Т</t>
  </si>
  <si>
    <t>20ХН</t>
  </si>
  <si>
    <t>35ХН1М2ФА</t>
  </si>
  <si>
    <t>20ХН3А</t>
  </si>
  <si>
    <t>400-420</t>
  </si>
  <si>
    <t>100/165</t>
  </si>
  <si>
    <t>400/290</t>
  </si>
  <si>
    <t>Пр.сеч</t>
  </si>
  <si>
    <t>27-35</t>
  </si>
  <si>
    <t>60-90</t>
  </si>
  <si>
    <t>90-100</t>
  </si>
  <si>
    <t>900-960</t>
  </si>
  <si>
    <t>105(75)</t>
  </si>
  <si>
    <t>315(240)</t>
  </si>
  <si>
    <t>150-175</t>
  </si>
  <si>
    <t>10-25</t>
  </si>
  <si>
    <t>Вал</t>
  </si>
  <si>
    <t>190</t>
  </si>
  <si>
    <t>20Х</t>
  </si>
  <si>
    <t>09Х14Н19В2БР1</t>
  </si>
  <si>
    <t>Сл. сеч.</t>
  </si>
  <si>
    <t>205 (190)</t>
  </si>
  <si>
    <t>Х4МФ2</t>
  </si>
  <si>
    <t>20Х3МВФ</t>
  </si>
  <si>
    <t>25-50</t>
  </si>
  <si>
    <t>32-35</t>
  </si>
  <si>
    <t>45Х</t>
  </si>
  <si>
    <t>8Х3</t>
  </si>
  <si>
    <t>36-40</t>
  </si>
  <si>
    <t>35-100</t>
  </si>
  <si>
    <t>55-60</t>
  </si>
  <si>
    <t>60-65</t>
  </si>
  <si>
    <t>ф140х390+ф180х290+ф140х300</t>
  </si>
  <si>
    <t>ф150х250+ф180х720+ф150х300</t>
  </si>
  <si>
    <t>ф155х615+ф180х645</t>
  </si>
  <si>
    <t>ф180х615+ф230х460+ф280х470</t>
  </si>
  <si>
    <t>ф230-235х950+ф180х40</t>
  </si>
  <si>
    <t>ф225-230х960+ф180х70</t>
  </si>
  <si>
    <t>ф230х940+ф130х50</t>
  </si>
  <si>
    <t>115-120</t>
  </si>
  <si>
    <t>510-520</t>
  </si>
  <si>
    <t>940 (1260)</t>
  </si>
  <si>
    <r>
      <t xml:space="preserve">ООО "БАЛТСТАЛЬТРАНС"     </t>
    </r>
    <r>
      <rPr>
        <b/>
        <sz val="10"/>
        <rFont val="Arial"/>
        <family val="2"/>
      </rPr>
      <t xml:space="preserve">         </t>
    </r>
    <r>
      <rPr>
        <b/>
        <i/>
        <sz val="9"/>
        <rFont val="Arial"/>
        <family val="2"/>
      </rPr>
      <t>Санкт-Петербург, ул. Минеральная, д. 13, лит. К</t>
    </r>
  </si>
  <si>
    <t>телефон/факс 542-90-03, 541-01-44</t>
  </si>
  <si>
    <t>www.bst-spb.narod.ru dmitrybst@mail.ru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</si>
</sst>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9">
    <font>
      <sz val="10"/>
      <name val="Arial Cyr"/>
      <family val="0"/>
    </font>
    <font>
      <b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sz val="8"/>
      <color indexed="12"/>
      <name val="Arial"/>
      <family val="0"/>
    </font>
    <font>
      <b/>
      <i/>
      <sz val="8"/>
      <color indexed="12"/>
      <name val="Arial Cyr"/>
      <family val="2"/>
    </font>
    <font>
      <b/>
      <sz val="8"/>
      <color indexed="12"/>
      <name val="Arial"/>
      <family val="2"/>
    </font>
    <font>
      <b/>
      <sz val="8"/>
      <color indexed="61"/>
      <name val="Arial Cyr"/>
      <family val="0"/>
    </font>
    <font>
      <sz val="8"/>
      <color indexed="61"/>
      <name val="Arial Cyr"/>
      <family val="0"/>
    </font>
    <font>
      <sz val="8"/>
      <color indexed="61"/>
      <name val="Arial"/>
      <family val="0"/>
    </font>
    <font>
      <b/>
      <i/>
      <sz val="8"/>
      <color indexed="61"/>
      <name val="Arial Cyr"/>
      <family val="2"/>
    </font>
    <font>
      <b/>
      <sz val="8"/>
      <color indexed="61"/>
      <name val="Arial"/>
      <family val="2"/>
    </font>
    <font>
      <b/>
      <sz val="8"/>
      <color indexed="18"/>
      <name val="Arial Cyr"/>
      <family val="0"/>
    </font>
    <font>
      <sz val="8"/>
      <color indexed="18"/>
      <name val="Arial Cyr"/>
      <family val="0"/>
    </font>
    <font>
      <sz val="8"/>
      <color indexed="18"/>
      <name val="Arial"/>
      <family val="0"/>
    </font>
    <font>
      <b/>
      <i/>
      <sz val="8"/>
      <color indexed="18"/>
      <name val="Arial Cyr"/>
      <family val="2"/>
    </font>
    <font>
      <b/>
      <sz val="8"/>
      <color indexed="18"/>
      <name val="Arial"/>
      <family val="2"/>
    </font>
    <font>
      <sz val="8"/>
      <color indexed="62"/>
      <name val="Arial Cyr"/>
      <family val="0"/>
    </font>
    <font>
      <b/>
      <sz val="8"/>
      <color indexed="62"/>
      <name val="Arial Cyr"/>
      <family val="0"/>
    </font>
    <font>
      <sz val="8"/>
      <name val="Arial Cyr"/>
      <family val="0"/>
    </font>
    <font>
      <i/>
      <sz val="8"/>
      <color indexed="62"/>
      <name val="Arial Cyr"/>
      <family val="0"/>
    </font>
    <font>
      <b/>
      <sz val="8"/>
      <color indexed="62"/>
      <name val="Arial"/>
      <family val="2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i/>
      <sz val="8"/>
      <color indexed="10"/>
      <name val="Arial Cyr"/>
      <family val="2"/>
    </font>
    <font>
      <b/>
      <sz val="8"/>
      <color indexed="10"/>
      <name val="Arial"/>
      <family val="2"/>
    </font>
    <font>
      <b/>
      <i/>
      <sz val="8"/>
      <name val="Arial Cyr"/>
      <family val="2"/>
    </font>
    <font>
      <b/>
      <sz val="8"/>
      <color indexed="63"/>
      <name val="Arial Cyr"/>
      <family val="2"/>
    </font>
    <font>
      <sz val="8"/>
      <color indexed="63"/>
      <name val="Arial Cyr"/>
      <family val="2"/>
    </font>
    <font>
      <b/>
      <i/>
      <sz val="8"/>
      <color indexed="63"/>
      <name val="Arial Cyr"/>
      <family val="2"/>
    </font>
    <font>
      <b/>
      <sz val="8"/>
      <color indexed="63"/>
      <name val="Arial"/>
      <family val="2"/>
    </font>
    <font>
      <b/>
      <sz val="8"/>
      <color indexed="16"/>
      <name val="Arial Cyr"/>
      <family val="2"/>
    </font>
    <font>
      <sz val="8"/>
      <color indexed="16"/>
      <name val="Arial Cyr"/>
      <family val="2"/>
    </font>
    <font>
      <b/>
      <i/>
      <sz val="8"/>
      <color indexed="16"/>
      <name val="Arial Cyr"/>
      <family val="2"/>
    </font>
    <font>
      <b/>
      <sz val="8"/>
      <color indexed="16"/>
      <name val="Arial"/>
      <family val="2"/>
    </font>
    <font>
      <sz val="8"/>
      <color indexed="16"/>
      <name val="Arial"/>
      <family val="0"/>
    </font>
    <font>
      <b/>
      <sz val="8"/>
      <color indexed="59"/>
      <name val="Arial Cyr"/>
      <family val="2"/>
    </font>
    <font>
      <sz val="8"/>
      <color indexed="59"/>
      <name val="Arial Cyr"/>
      <family val="2"/>
    </font>
    <font>
      <b/>
      <i/>
      <sz val="8"/>
      <color indexed="59"/>
      <name val="Arial Cyr"/>
      <family val="2"/>
    </font>
    <font>
      <b/>
      <sz val="8"/>
      <color indexed="59"/>
      <name val="Arial"/>
      <family val="2"/>
    </font>
    <font>
      <b/>
      <sz val="8"/>
      <color indexed="58"/>
      <name val="Arial Cyr"/>
      <family val="0"/>
    </font>
    <font>
      <b/>
      <sz val="8"/>
      <color indexed="60"/>
      <name val="Arial Cyr"/>
      <family val="2"/>
    </font>
    <font>
      <sz val="8"/>
      <color indexed="60"/>
      <name val="Arial Cyr"/>
      <family val="2"/>
    </font>
    <font>
      <b/>
      <i/>
      <sz val="8"/>
      <color indexed="60"/>
      <name val="Arial Cyr"/>
      <family val="2"/>
    </font>
    <font>
      <b/>
      <sz val="8"/>
      <color indexed="60"/>
      <name val="Arial"/>
      <family val="2"/>
    </font>
    <font>
      <b/>
      <i/>
      <sz val="8"/>
      <color indexed="62"/>
      <name val="Arial Cyr"/>
      <family val="0"/>
    </font>
    <font>
      <b/>
      <sz val="8"/>
      <color indexed="8"/>
      <name val="Times New Roman Cyr"/>
      <family val="1"/>
    </font>
    <font>
      <b/>
      <i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8"/>
      <color indexed="17"/>
      <name val="Arial Cyr"/>
      <family val="2"/>
    </font>
    <font>
      <sz val="8"/>
      <color indexed="17"/>
      <name val="Arial Cyr"/>
      <family val="2"/>
    </font>
    <font>
      <b/>
      <i/>
      <sz val="8"/>
      <color indexed="17"/>
      <name val="Arial Cyr"/>
      <family val="2"/>
    </font>
    <font>
      <b/>
      <sz val="8"/>
      <color indexed="17"/>
      <name val="Arial"/>
      <family val="2"/>
    </font>
    <font>
      <b/>
      <sz val="8"/>
      <color indexed="14"/>
      <name val="Arial Cyr"/>
      <family val="0"/>
    </font>
    <font>
      <sz val="8"/>
      <color indexed="14"/>
      <name val="Arial Cyr"/>
      <family val="0"/>
    </font>
    <font>
      <b/>
      <i/>
      <sz val="8"/>
      <color indexed="14"/>
      <name val="Arial Cyr"/>
      <family val="0"/>
    </font>
    <font>
      <b/>
      <sz val="8"/>
      <color indexed="14"/>
      <name val="Arial"/>
      <family val="2"/>
    </font>
    <font>
      <b/>
      <sz val="7"/>
      <color indexed="10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53"/>
      <name val="Arial Cyr"/>
      <family val="0"/>
    </font>
    <font>
      <sz val="8"/>
      <color indexed="53"/>
      <name val="Arial Cyr"/>
      <family val="0"/>
    </font>
    <font>
      <b/>
      <sz val="8"/>
      <color indexed="53"/>
      <name val="Arial"/>
      <family val="2"/>
    </font>
    <font>
      <b/>
      <i/>
      <sz val="8"/>
      <color indexed="53"/>
      <name val="Arial Cyr"/>
      <family val="0"/>
    </font>
    <font>
      <sz val="10"/>
      <color indexed="8"/>
      <name val="Arial Cyr"/>
      <family val="0"/>
    </font>
    <font>
      <b/>
      <sz val="8"/>
      <color indexed="48"/>
      <name val="Arial Cyr"/>
      <family val="2"/>
    </font>
    <font>
      <sz val="8"/>
      <color indexed="48"/>
      <name val="Arial Cyr"/>
      <family val="2"/>
    </font>
    <font>
      <b/>
      <sz val="8"/>
      <color indexed="48"/>
      <name val="Arial"/>
      <family val="2"/>
    </font>
    <font>
      <b/>
      <i/>
      <sz val="8"/>
      <color indexed="48"/>
      <name val="Arial Cyr"/>
      <family val="2"/>
    </font>
    <font>
      <b/>
      <i/>
      <sz val="10"/>
      <color indexed="48"/>
      <name val="Arial Cyr"/>
      <family val="0"/>
    </font>
    <font>
      <b/>
      <sz val="8"/>
      <color indexed="57"/>
      <name val="Arial Cyr"/>
      <family val="2"/>
    </font>
    <font>
      <sz val="8"/>
      <color indexed="57"/>
      <name val="Arial Cyr"/>
      <family val="2"/>
    </font>
    <font>
      <b/>
      <i/>
      <sz val="8"/>
      <color indexed="57"/>
      <name val="Arial Cyr"/>
      <family val="2"/>
    </font>
    <font>
      <b/>
      <sz val="8"/>
      <color indexed="57"/>
      <name val="Arial"/>
      <family val="2"/>
    </font>
    <font>
      <b/>
      <sz val="10"/>
      <color indexed="57"/>
      <name val="Arial Cyr"/>
      <family val="0"/>
    </font>
    <font>
      <sz val="8"/>
      <color indexed="58"/>
      <name val="Arial Cyr"/>
      <family val="0"/>
    </font>
    <font>
      <b/>
      <i/>
      <sz val="8"/>
      <color indexed="58"/>
      <name val="Arial Cyr"/>
      <family val="0"/>
    </font>
    <font>
      <b/>
      <sz val="8"/>
      <color indexed="58"/>
      <name val="Arial"/>
      <family val="2"/>
    </font>
    <font>
      <i/>
      <sz val="8"/>
      <color indexed="12"/>
      <name val="Times New Roman Cyr"/>
      <family val="1"/>
    </font>
    <font>
      <i/>
      <sz val="8"/>
      <color indexed="12"/>
      <name val="Arial Cyr"/>
      <family val="2"/>
    </font>
    <font>
      <i/>
      <sz val="8"/>
      <name val="Arial Cyr"/>
      <family val="0"/>
    </font>
    <font>
      <b/>
      <sz val="8"/>
      <color indexed="56"/>
      <name val="Arial Cyr"/>
      <family val="0"/>
    </font>
    <font>
      <sz val="8"/>
      <color indexed="56"/>
      <name val="Arial Cyr"/>
      <family val="0"/>
    </font>
    <font>
      <b/>
      <sz val="10"/>
      <color indexed="62"/>
      <name val="Arial Cyr"/>
      <family val="0"/>
    </font>
    <font>
      <sz val="10"/>
      <color indexed="57"/>
      <name val="Arial Cyr"/>
      <family val="0"/>
    </font>
    <font>
      <b/>
      <i/>
      <sz val="10"/>
      <color indexed="18"/>
      <name val="Arial Cyr"/>
      <family val="2"/>
    </font>
    <font>
      <b/>
      <sz val="10"/>
      <color indexed="18"/>
      <name val="Arial Cyr"/>
      <family val="0"/>
    </font>
    <font>
      <b/>
      <sz val="14"/>
      <name val="Book Antiqua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Book Antiqua"/>
      <family val="1"/>
    </font>
    <font>
      <b/>
      <i/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5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/>
    </xf>
    <xf numFmtId="1" fontId="12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/>
    </xf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15" applyFont="1" applyFill="1" applyBorder="1">
      <alignment/>
      <protection/>
    </xf>
    <xf numFmtId="1" fontId="19" fillId="0" borderId="1" xfId="0" applyNumberFormat="1" applyFont="1" applyFill="1" applyBorder="1" applyAlignment="1">
      <alignment/>
    </xf>
    <xf numFmtId="0" fontId="18" fillId="0" borderId="1" xfId="0" applyNumberFormat="1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2" fontId="23" fillId="0" borderId="2" xfId="0" applyNumberFormat="1" applyFont="1" applyFill="1" applyBorder="1" applyAlignment="1">
      <alignment horizontal="center"/>
    </xf>
    <xf numFmtId="1" fontId="23" fillId="0" borderId="2" xfId="0" applyNumberFormat="1" applyFont="1" applyFill="1" applyBorder="1" applyAlignment="1">
      <alignment horizontal="center"/>
    </xf>
    <xf numFmtId="1" fontId="24" fillId="0" borderId="2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/>
    </xf>
    <xf numFmtId="1" fontId="27" fillId="0" borderId="1" xfId="0" applyNumberFormat="1" applyFont="1" applyFill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29" fillId="0" borderId="1" xfId="0" applyNumberFormat="1" applyFont="1" applyFill="1" applyBorder="1" applyAlignment="1">
      <alignment horizontal="center"/>
    </xf>
    <xf numFmtId="0" fontId="24" fillId="0" borderId="1" xfId="15" applyFont="1" applyFill="1" applyBorder="1">
      <alignment/>
      <protection/>
    </xf>
    <xf numFmtId="1" fontId="29" fillId="0" borderId="1" xfId="0" applyNumberFormat="1" applyFont="1" applyFill="1" applyBorder="1" applyAlignment="1">
      <alignment horizontal="left"/>
    </xf>
    <xf numFmtId="0" fontId="33" fillId="0" borderId="1" xfId="0" applyNumberFormat="1" applyFont="1" applyFill="1" applyBorder="1" applyAlignment="1">
      <alignment horizontal="center"/>
    </xf>
    <xf numFmtId="0" fontId="34" fillId="0" borderId="1" xfId="0" applyNumberFormat="1" applyFont="1" applyFill="1" applyBorder="1" applyAlignment="1">
      <alignment horizontal="left"/>
    </xf>
    <xf numFmtId="1" fontId="33" fillId="0" borderId="1" xfId="0" applyNumberFormat="1" applyFont="1" applyFill="1" applyBorder="1" applyAlignment="1">
      <alignment horizontal="left"/>
    </xf>
    <xf numFmtId="1" fontId="33" fillId="0" borderId="1" xfId="0" applyNumberFormat="1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/>
    </xf>
    <xf numFmtId="1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24" fillId="0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left"/>
    </xf>
    <xf numFmtId="0" fontId="29" fillId="0" borderId="1" xfId="15" applyFont="1" applyFill="1" applyBorder="1" applyAlignment="1">
      <alignment horizontal="center"/>
      <protection/>
    </xf>
    <xf numFmtId="1" fontId="29" fillId="0" borderId="1" xfId="15" applyNumberFormat="1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/>
    </xf>
    <xf numFmtId="0" fontId="38" fillId="0" borderId="1" xfId="0" applyNumberFormat="1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left"/>
    </xf>
    <xf numFmtId="1" fontId="37" fillId="0" borderId="0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/>
    </xf>
    <xf numFmtId="1" fontId="27" fillId="0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/>
    </xf>
    <xf numFmtId="0" fontId="38" fillId="0" borderId="1" xfId="0" applyNumberFormat="1" applyFont="1" applyFill="1" applyBorder="1" applyAlignment="1">
      <alignment/>
    </xf>
    <xf numFmtId="1" fontId="37" fillId="0" borderId="1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3" fillId="0" borderId="1" xfId="0" applyNumberFormat="1" applyFont="1" applyFill="1" applyBorder="1" applyAlignment="1">
      <alignment horizontal="left"/>
    </xf>
    <xf numFmtId="1" fontId="42" fillId="0" borderId="1" xfId="0" applyNumberFormat="1" applyFont="1" applyFill="1" applyBorder="1" applyAlignment="1">
      <alignment horizontal="center"/>
    </xf>
    <xf numFmtId="0" fontId="43" fillId="0" borderId="1" xfId="0" applyNumberFormat="1" applyFont="1" applyFill="1" applyBorder="1" applyAlignment="1">
      <alignment/>
    </xf>
    <xf numFmtId="1" fontId="42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43" fillId="0" borderId="1" xfId="15" applyFont="1" applyFill="1" applyBorder="1">
      <alignment/>
      <protection/>
    </xf>
    <xf numFmtId="1" fontId="42" fillId="0" borderId="1" xfId="0" applyNumberFormat="1" applyFont="1" applyFill="1" applyBorder="1" applyAlignment="1">
      <alignment horizontal="left"/>
    </xf>
    <xf numFmtId="1" fontId="42" fillId="0" borderId="1" xfId="15" applyNumberFormat="1" applyFont="1" applyFill="1" applyBorder="1" applyAlignment="1">
      <alignment horizontal="left"/>
      <protection/>
    </xf>
    <xf numFmtId="1" fontId="42" fillId="0" borderId="1" xfId="15" applyNumberFormat="1" applyFont="1" applyFill="1" applyBorder="1" applyAlignment="1">
      <alignment horizontal="center"/>
      <protection/>
    </xf>
    <xf numFmtId="0" fontId="42" fillId="0" borderId="1" xfId="15" applyFont="1" applyFill="1" applyBorder="1" applyAlignment="1">
      <alignment horizontal="center"/>
      <protection/>
    </xf>
    <xf numFmtId="1" fontId="46" fillId="0" borderId="1" xfId="0" applyNumberFormat="1" applyFont="1" applyFill="1" applyBorder="1" applyAlignment="1">
      <alignment horizontal="center"/>
    </xf>
    <xf numFmtId="2" fontId="46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47" fillId="0" borderId="1" xfId="0" applyNumberFormat="1" applyFont="1" applyFill="1" applyBorder="1" applyAlignment="1">
      <alignment horizontal="center"/>
    </xf>
    <xf numFmtId="0" fontId="48" fillId="0" borderId="1" xfId="0" applyNumberFormat="1" applyFont="1" applyFill="1" applyBorder="1" applyAlignment="1">
      <alignment/>
    </xf>
    <xf numFmtId="1" fontId="47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0" fontId="43" fillId="0" borderId="1" xfId="0" applyNumberFormat="1" applyFont="1" applyFill="1" applyBorder="1" applyAlignment="1">
      <alignment/>
    </xf>
    <xf numFmtId="1" fontId="52" fillId="0" borderId="1" xfId="0" applyNumberFormat="1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56" fillId="0" borderId="1" xfId="0" applyNumberFormat="1" applyFont="1" applyFill="1" applyBorder="1" applyAlignment="1">
      <alignment/>
    </xf>
    <xf numFmtId="1" fontId="55" fillId="0" borderId="1" xfId="0" applyNumberFormat="1" applyFont="1" applyFill="1" applyBorder="1" applyAlignment="1">
      <alignment horizontal="center"/>
    </xf>
    <xf numFmtId="1" fontId="55" fillId="0" borderId="1" xfId="0" applyNumberFormat="1" applyFont="1" applyFill="1" applyBorder="1" applyAlignment="1">
      <alignment horizontal="left"/>
    </xf>
    <xf numFmtId="1" fontId="55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/>
    </xf>
    <xf numFmtId="0" fontId="60" fillId="0" borderId="1" xfId="0" applyNumberFormat="1" applyFont="1" applyFill="1" applyBorder="1" applyAlignment="1">
      <alignment/>
    </xf>
    <xf numFmtId="1" fontId="61" fillId="0" borderId="1" xfId="0" applyNumberFormat="1" applyFont="1" applyFill="1" applyBorder="1" applyAlignment="1">
      <alignment horizontal="center"/>
    </xf>
    <xf numFmtId="1" fontId="59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1" fillId="0" borderId="1" xfId="15" applyFont="1" applyFill="1" applyBorder="1" applyAlignment="1">
      <alignment horizontal="center"/>
      <protection/>
    </xf>
    <xf numFmtId="1" fontId="1" fillId="0" borderId="1" xfId="15" applyNumberFormat="1" applyFont="1" applyFill="1" applyBorder="1" applyAlignment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5" fillId="0" borderId="1" xfId="0" applyNumberFormat="1" applyFont="1" applyFill="1" applyBorder="1" applyAlignment="1">
      <alignment/>
    </xf>
    <xf numFmtId="1" fontId="64" fillId="0" borderId="1" xfId="0" applyNumberFormat="1" applyFont="1" applyFill="1" applyBorder="1" applyAlignment="1">
      <alignment horizontal="center"/>
    </xf>
    <xf numFmtId="0" fontId="64" fillId="0" borderId="1" xfId="0" applyNumberFormat="1" applyFont="1" applyFill="1" applyBorder="1" applyAlignment="1">
      <alignment horizontal="center"/>
    </xf>
    <xf numFmtId="1" fontId="64" fillId="0" borderId="1" xfId="0" applyNumberFormat="1" applyFont="1" applyFill="1" applyBorder="1" applyAlignment="1">
      <alignment horizontal="center"/>
    </xf>
    <xf numFmtId="0" fontId="64" fillId="0" borderId="3" xfId="0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/>
    </xf>
    <xf numFmtId="1" fontId="64" fillId="0" borderId="3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/>
    </xf>
    <xf numFmtId="0" fontId="29" fillId="0" borderId="1" xfId="15" applyNumberFormat="1" applyFont="1" applyFill="1" applyBorder="1" applyAlignment="1">
      <alignment horizontal="center"/>
      <protection/>
    </xf>
    <xf numFmtId="0" fontId="0" fillId="0" borderId="1" xfId="0" applyFill="1" applyBorder="1" applyAlignment="1">
      <alignment/>
    </xf>
    <xf numFmtId="0" fontId="64" fillId="0" borderId="4" xfId="0" applyFont="1" applyFill="1" applyBorder="1" applyAlignment="1">
      <alignment horizontal="center"/>
    </xf>
    <xf numFmtId="0" fontId="65" fillId="0" borderId="4" xfId="0" applyNumberFormat="1" applyFont="1" applyFill="1" applyBorder="1" applyAlignment="1">
      <alignment/>
    </xf>
    <xf numFmtId="1" fontId="64" fillId="0" borderId="4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/>
    </xf>
    <xf numFmtId="1" fontId="65" fillId="0" borderId="1" xfId="0" applyNumberFormat="1" applyFont="1" applyFill="1" applyBorder="1" applyAlignment="1">
      <alignment horizontal="left"/>
    </xf>
    <xf numFmtId="0" fontId="64" fillId="0" borderId="0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/>
    </xf>
    <xf numFmtId="0" fontId="60" fillId="0" borderId="1" xfId="0" applyNumberFormat="1" applyFont="1" applyFill="1" applyBorder="1" applyAlignment="1">
      <alignment/>
    </xf>
    <xf numFmtId="1" fontId="59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66" fillId="0" borderId="1" xfId="0" applyFont="1" applyFill="1" applyBorder="1" applyAlignment="1">
      <alignment horizontal="center"/>
    </xf>
    <xf numFmtId="0" fontId="67" fillId="0" borderId="1" xfId="0" applyNumberFormat="1" applyFont="1" applyFill="1" applyBorder="1" applyAlignment="1">
      <alignment/>
    </xf>
    <xf numFmtId="1" fontId="66" fillId="0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5" fillId="0" borderId="1" xfId="0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 horizontal="center"/>
    </xf>
    <xf numFmtId="0" fontId="27" fillId="0" borderId="1" xfId="15" applyFont="1" applyFill="1" applyBorder="1" applyAlignment="1">
      <alignment horizontal="center"/>
      <protection/>
    </xf>
    <xf numFmtId="1" fontId="27" fillId="0" borderId="1" xfId="15" applyNumberFormat="1" applyFont="1" applyFill="1" applyBorder="1" applyAlignment="1">
      <alignment horizontal="center"/>
      <protection/>
    </xf>
    <xf numFmtId="0" fontId="71" fillId="0" borderId="1" xfId="0" applyFont="1" applyFill="1" applyBorder="1" applyAlignment="1">
      <alignment horizontal="center"/>
    </xf>
    <xf numFmtId="0" fontId="72" fillId="0" borderId="1" xfId="0" applyNumberFormat="1" applyFont="1" applyFill="1" applyBorder="1" applyAlignment="1">
      <alignment/>
    </xf>
    <xf numFmtId="1" fontId="71" fillId="0" borderId="1" xfId="0" applyNumberFormat="1" applyFont="1" applyFill="1" applyBorder="1" applyAlignment="1">
      <alignment horizontal="center"/>
    </xf>
    <xf numFmtId="0" fontId="71" fillId="0" borderId="1" xfId="0" applyNumberFormat="1" applyFont="1" applyFill="1" applyBorder="1" applyAlignment="1">
      <alignment horizontal="center"/>
    </xf>
    <xf numFmtId="0" fontId="1" fillId="0" borderId="1" xfId="15" applyFont="1" applyFill="1" applyBorder="1" applyAlignment="1">
      <alignment horizontal="center"/>
      <protection/>
    </xf>
    <xf numFmtId="1" fontId="1" fillId="0" borderId="1" xfId="15" applyNumberFormat="1" applyFont="1" applyFill="1" applyBorder="1" applyAlignment="1">
      <alignment horizontal="center"/>
      <protection/>
    </xf>
    <xf numFmtId="1" fontId="71" fillId="0" borderId="1" xfId="0" applyNumberFormat="1" applyFont="1" applyFill="1" applyBorder="1" applyAlignment="1">
      <alignment horizontal="center"/>
    </xf>
    <xf numFmtId="0" fontId="71" fillId="0" borderId="1" xfId="0" applyNumberFormat="1" applyFont="1" applyFill="1" applyBorder="1" applyAlignment="1">
      <alignment horizontal="center"/>
    </xf>
    <xf numFmtId="0" fontId="72" fillId="0" borderId="1" xfId="0" applyNumberFormat="1" applyFont="1" applyFill="1" applyBorder="1" applyAlignment="1">
      <alignment horizontal="left"/>
    </xf>
    <xf numFmtId="0" fontId="71" fillId="0" borderId="1" xfId="15" applyFont="1" applyFill="1" applyBorder="1" applyAlignment="1">
      <alignment horizontal="center"/>
      <protection/>
    </xf>
    <xf numFmtId="1" fontId="71" fillId="0" borderId="1" xfId="15" applyNumberFormat="1" applyFont="1" applyFill="1" applyBorder="1" applyAlignment="1">
      <alignment horizontal="center"/>
      <protection/>
    </xf>
    <xf numFmtId="0" fontId="71" fillId="0" borderId="1" xfId="0" applyFont="1" applyFill="1" applyBorder="1" applyAlignment="1">
      <alignment horizontal="center"/>
    </xf>
    <xf numFmtId="0" fontId="72" fillId="0" borderId="1" xfId="0" applyNumberFormat="1" applyFont="1" applyFill="1" applyBorder="1" applyAlignment="1">
      <alignment/>
    </xf>
    <xf numFmtId="0" fontId="55" fillId="0" borderId="1" xfId="0" applyNumberFormat="1" applyFont="1" applyFill="1" applyBorder="1" applyAlignment="1">
      <alignment horizontal="center"/>
    </xf>
    <xf numFmtId="0" fontId="56" fillId="0" borderId="1" xfId="0" applyNumberFormat="1" applyFont="1" applyFill="1" applyBorder="1" applyAlignment="1">
      <alignment horizontal="left"/>
    </xf>
    <xf numFmtId="0" fontId="55" fillId="0" borderId="1" xfId="0" applyFont="1" applyFill="1" applyBorder="1" applyAlignment="1">
      <alignment horizontal="center"/>
    </xf>
    <xf numFmtId="0" fontId="56" fillId="0" borderId="1" xfId="0" applyNumberFormat="1" applyFont="1" applyFill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0" fontId="56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 horizontal="center"/>
    </xf>
    <xf numFmtId="0" fontId="76" fillId="0" borderId="1" xfId="0" applyFont="1" applyFill="1" applyBorder="1" applyAlignment="1">
      <alignment horizontal="center"/>
    </xf>
    <xf numFmtId="0" fontId="77" fillId="0" borderId="1" xfId="0" applyNumberFormat="1" applyFont="1" applyFill="1" applyBorder="1" applyAlignment="1">
      <alignment/>
    </xf>
    <xf numFmtId="1" fontId="76" fillId="0" borderId="1" xfId="0" applyNumberFormat="1" applyFont="1" applyFill="1" applyBorder="1" applyAlignment="1">
      <alignment horizontal="center"/>
    </xf>
    <xf numFmtId="1" fontId="76" fillId="0" borderId="1" xfId="0" applyNumberFormat="1" applyFont="1" applyFill="1" applyBorder="1" applyAlignment="1">
      <alignment horizontal="center"/>
    </xf>
    <xf numFmtId="0" fontId="76" fillId="0" borderId="1" xfId="0" applyNumberFormat="1" applyFont="1" applyFill="1" applyBorder="1" applyAlignment="1">
      <alignment horizontal="center"/>
    </xf>
    <xf numFmtId="0" fontId="77" fillId="0" borderId="1" xfId="0" applyNumberFormat="1" applyFont="1" applyFill="1" applyBorder="1" applyAlignment="1">
      <alignment horizontal="left"/>
    </xf>
    <xf numFmtId="0" fontId="76" fillId="0" borderId="1" xfId="15" applyFont="1" applyFill="1" applyBorder="1" applyAlignment="1">
      <alignment horizontal="center"/>
      <protection/>
    </xf>
    <xf numFmtId="0" fontId="76" fillId="0" borderId="1" xfId="0" applyFont="1" applyFill="1" applyBorder="1" applyAlignment="1">
      <alignment horizontal="center"/>
    </xf>
    <xf numFmtId="0" fontId="77" fillId="0" borderId="1" xfId="0" applyNumberFormat="1" applyFont="1" applyFill="1" applyBorder="1" applyAlignment="1">
      <alignment horizontal="center"/>
    </xf>
    <xf numFmtId="1" fontId="76" fillId="0" borderId="1" xfId="15" applyNumberFormat="1" applyFont="1" applyFill="1" applyBorder="1" applyAlignment="1">
      <alignment horizontal="center"/>
      <protection/>
    </xf>
    <xf numFmtId="0" fontId="76" fillId="0" borderId="1" xfId="15" applyNumberFormat="1" applyFont="1" applyFill="1" applyBorder="1" applyAlignment="1">
      <alignment horizontal="center"/>
      <protection/>
    </xf>
    <xf numFmtId="49" fontId="76" fillId="0" borderId="1" xfId="15" applyNumberFormat="1" applyFont="1" applyFill="1" applyBorder="1" applyAlignment="1">
      <alignment horizontal="center"/>
      <protection/>
    </xf>
    <xf numFmtId="2" fontId="76" fillId="0" borderId="1" xfId="0" applyNumberFormat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81" fillId="0" borderId="1" xfId="0" applyNumberFormat="1" applyFont="1" applyFill="1" applyBorder="1" applyAlignment="1">
      <alignment/>
    </xf>
    <xf numFmtId="49" fontId="2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1" fontId="84" fillId="0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9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14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1" fontId="29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1" fontId="32" fillId="2" borderId="1" xfId="0" applyNumberFormat="1" applyFont="1" applyFill="1" applyBorder="1" applyAlignment="1">
      <alignment horizontal="center"/>
    </xf>
    <xf numFmtId="1" fontId="29" fillId="3" borderId="1" xfId="0" applyNumberFormat="1" applyFont="1" applyFill="1" applyBorder="1" applyAlignment="1">
      <alignment horizontal="center"/>
    </xf>
    <xf numFmtId="1" fontId="29" fillId="4" borderId="1" xfId="0" applyNumberFormat="1" applyFont="1" applyFill="1" applyBorder="1" applyAlignment="1">
      <alignment horizontal="center"/>
    </xf>
    <xf numFmtId="0" fontId="29" fillId="4" borderId="1" xfId="0" applyNumberFormat="1" applyFont="1" applyFill="1" applyBorder="1" applyAlignment="1">
      <alignment horizontal="center"/>
    </xf>
    <xf numFmtId="0" fontId="24" fillId="4" borderId="1" xfId="0" applyNumberFormat="1" applyFont="1" applyFill="1" applyBorder="1" applyAlignment="1">
      <alignment/>
    </xf>
    <xf numFmtId="0" fontId="29" fillId="2" borderId="1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/>
    </xf>
    <xf numFmtId="1" fontId="29" fillId="2" borderId="1" xfId="0" applyNumberFormat="1" applyFont="1" applyFill="1" applyBorder="1" applyAlignment="1">
      <alignment horizontal="center"/>
    </xf>
    <xf numFmtId="1" fontId="41" fillId="0" borderId="1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0" fontId="42" fillId="2" borderId="1" xfId="0" applyFont="1" applyFill="1" applyBorder="1" applyAlignment="1">
      <alignment horizontal="center"/>
    </xf>
    <xf numFmtId="0" fontId="43" fillId="2" borderId="1" xfId="0" applyNumberFormat="1" applyFont="1" applyFill="1" applyBorder="1" applyAlignment="1">
      <alignment/>
    </xf>
    <xf numFmtId="1" fontId="42" fillId="2" borderId="1" xfId="0" applyNumberFormat="1" applyFont="1" applyFill="1" applyBorder="1" applyAlignment="1">
      <alignment horizontal="center"/>
    </xf>
    <xf numFmtId="1" fontId="46" fillId="2" borderId="1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/>
    </xf>
    <xf numFmtId="0" fontId="23" fillId="2" borderId="1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/>
    </xf>
    <xf numFmtId="1" fontId="23" fillId="2" borderId="1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left"/>
    </xf>
    <xf numFmtId="1" fontId="22" fillId="2" borderId="1" xfId="0" applyNumberFormat="1" applyFont="1" applyFill="1" applyBorder="1" applyAlignment="1">
      <alignment horizontal="center"/>
    </xf>
    <xf numFmtId="1" fontId="53" fillId="2" borderId="1" xfId="0" applyNumberFormat="1" applyFont="1" applyFill="1" applyBorder="1" applyAlignment="1">
      <alignment horizontal="center"/>
    </xf>
    <xf numFmtId="0" fontId="64" fillId="0" borderId="1" xfId="0" applyFont="1" applyBorder="1" applyAlignment="1">
      <alignment horizontal="center"/>
    </xf>
    <xf numFmtId="1" fontId="64" fillId="0" borderId="1" xfId="0" applyNumberFormat="1" applyFont="1" applyBorder="1" applyAlignment="1">
      <alignment horizontal="center"/>
    </xf>
    <xf numFmtId="1" fontId="29" fillId="5" borderId="1" xfId="0" applyNumberFormat="1" applyFont="1" applyFill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5" fillId="0" borderId="1" xfId="0" applyFont="1" applyBorder="1" applyAlignment="1">
      <alignment/>
    </xf>
    <xf numFmtId="1" fontId="64" fillId="0" borderId="1" xfId="0" applyNumberFormat="1" applyFont="1" applyBorder="1" applyAlignment="1">
      <alignment horizontal="center"/>
    </xf>
    <xf numFmtId="1" fontId="70" fillId="0" borderId="1" xfId="0" applyNumberFormat="1" applyFont="1" applyBorder="1" applyAlignment="1">
      <alignment/>
    </xf>
    <xf numFmtId="0" fontId="71" fillId="2" borderId="1" xfId="0" applyFont="1" applyFill="1" applyBorder="1" applyAlignment="1">
      <alignment horizontal="center"/>
    </xf>
    <xf numFmtId="1" fontId="71" fillId="2" borderId="1" xfId="0" applyNumberFormat="1" applyFont="1" applyFill="1" applyBorder="1" applyAlignment="1">
      <alignment horizontal="center"/>
    </xf>
    <xf numFmtId="1" fontId="71" fillId="2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horizontal="center"/>
    </xf>
    <xf numFmtId="0" fontId="76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/>
    </xf>
    <xf numFmtId="1" fontId="2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/>
    </xf>
    <xf numFmtId="1" fontId="46" fillId="5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87" fillId="0" borderId="1" xfId="0" applyFont="1" applyFill="1" applyBorder="1" applyAlignment="1">
      <alignment horizontal="center"/>
    </xf>
    <xf numFmtId="0" fontId="71" fillId="2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8" fillId="0" borderId="1" xfId="0" applyNumberFormat="1" applyFont="1" applyFill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88" fillId="0" borderId="1" xfId="0" applyNumberFormat="1" applyFont="1" applyFill="1" applyBorder="1" applyAlignment="1">
      <alignment horizontal="left"/>
    </xf>
    <xf numFmtId="0" fontId="24" fillId="2" borderId="1" xfId="0" applyNumberFormat="1" applyFont="1" applyFill="1" applyBorder="1" applyAlignment="1">
      <alignment horizontal="left"/>
    </xf>
    <xf numFmtId="0" fontId="72" fillId="2" borderId="1" xfId="0" applyNumberFormat="1" applyFont="1" applyFill="1" applyBorder="1" applyAlignment="1">
      <alignment/>
    </xf>
    <xf numFmtId="0" fontId="77" fillId="0" borderId="1" xfId="0" applyNumberFormat="1" applyFont="1" applyFill="1" applyBorder="1" applyAlignment="1">
      <alignment horizontal="left"/>
    </xf>
    <xf numFmtId="0" fontId="77" fillId="2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left"/>
    </xf>
    <xf numFmtId="0" fontId="89" fillId="0" borderId="5" xfId="0" applyFont="1" applyBorder="1" applyAlignment="1">
      <alignment/>
    </xf>
    <xf numFmtId="0" fontId="0" fillId="0" borderId="1" xfId="0" applyFont="1" applyFill="1" applyBorder="1" applyAlignment="1">
      <alignment/>
    </xf>
    <xf numFmtId="0" fontId="90" fillId="0" borderId="1" xfId="0" applyFont="1" applyFill="1" applyBorder="1" applyAlignment="1">
      <alignment/>
    </xf>
    <xf numFmtId="0" fontId="76" fillId="2" borderId="1" xfId="15" applyNumberFormat="1" applyFont="1" applyFill="1" applyBorder="1" applyAlignment="1">
      <alignment horizontal="center"/>
      <protection/>
    </xf>
    <xf numFmtId="1" fontId="6" fillId="0" borderId="1" xfId="0" applyNumberFormat="1" applyFont="1" applyFill="1" applyBorder="1" applyAlignment="1" applyProtection="1">
      <alignment/>
      <protection hidden="1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1" fontId="10" fillId="0" borderId="1" xfId="0" applyNumberFormat="1" applyFont="1" applyFill="1" applyBorder="1" applyAlignment="1" applyProtection="1">
      <alignment horizontal="center"/>
      <protection hidden="1"/>
    </xf>
    <xf numFmtId="1" fontId="11" fillId="0" borderId="1" xfId="0" applyNumberFormat="1" applyFont="1" applyFill="1" applyBorder="1" applyAlignment="1" applyProtection="1">
      <alignment horizontal="center"/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1" fontId="10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5" fillId="0" borderId="1" xfId="0" applyNumberFormat="1" applyFont="1" applyFill="1" applyBorder="1" applyAlignment="1" applyProtection="1">
      <alignment horizontal="center"/>
      <protection hidden="1"/>
    </xf>
    <xf numFmtId="1" fontId="16" fillId="0" borderId="1" xfId="0" applyNumberFormat="1" applyFont="1" applyFill="1" applyBorder="1" applyAlignment="1" applyProtection="1">
      <alignment horizontal="center"/>
      <protection hidden="1"/>
    </xf>
    <xf numFmtId="1" fontId="12" fillId="0" borderId="1" xfId="0" applyNumberFormat="1" applyFont="1" applyFill="1" applyBorder="1" applyAlignment="1" applyProtection="1">
      <alignment horizontal="center"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0" fontId="23" fillId="0" borderId="1" xfId="0" applyFont="1" applyFill="1" applyBorder="1" applyAlignment="1" applyProtection="1">
      <alignment horizontal="center"/>
      <protection hidden="1"/>
    </xf>
    <xf numFmtId="1" fontId="20" fillId="0" borderId="1" xfId="0" applyNumberFormat="1" applyFont="1" applyFill="1" applyBorder="1" applyAlignment="1" applyProtection="1">
      <alignment horizontal="center"/>
      <protection hidden="1"/>
    </xf>
    <xf numFmtId="1" fontId="21" fillId="0" borderId="1" xfId="0" applyNumberFormat="1" applyFont="1" applyFill="1" applyBorder="1" applyAlignment="1" applyProtection="1">
      <alignment horizontal="center"/>
      <protection hidden="1"/>
    </xf>
    <xf numFmtId="1" fontId="17" fillId="0" borderId="1" xfId="0" applyNumberFormat="1" applyFont="1" applyFill="1" applyBorder="1" applyAlignment="1" applyProtection="1">
      <alignment horizontal="center"/>
      <protection hidden="1"/>
    </xf>
    <xf numFmtId="1" fontId="20" fillId="0" borderId="1" xfId="0" applyNumberFormat="1" applyFont="1" applyFill="1" applyBorder="1" applyAlignment="1" applyProtection="1">
      <alignment horizontal="center"/>
      <protection hidden="1"/>
    </xf>
    <xf numFmtId="1" fontId="23" fillId="0" borderId="5" xfId="0" applyNumberFormat="1" applyFont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" fontId="17" fillId="0" borderId="0" xfId="0" applyNumberFormat="1" applyFont="1" applyFill="1" applyBorder="1" applyAlignment="1" applyProtection="1">
      <alignment horizontal="center"/>
      <protection hidden="1"/>
    </xf>
    <xf numFmtId="1" fontId="25" fillId="0" borderId="2" xfId="0" applyNumberFormat="1" applyFont="1" applyFill="1" applyBorder="1" applyAlignment="1" applyProtection="1">
      <alignment/>
      <protection hidden="1"/>
    </xf>
    <xf numFmtId="1" fontId="26" fillId="0" borderId="2" xfId="0" applyNumberFormat="1" applyFont="1" applyFill="1" applyBorder="1" applyAlignment="1" applyProtection="1">
      <alignment horizontal="center"/>
      <protection hidden="1"/>
    </xf>
    <xf numFmtId="1" fontId="25" fillId="0" borderId="2" xfId="0" applyNumberFormat="1" applyFont="1" applyFill="1" applyBorder="1" applyAlignment="1" applyProtection="1">
      <alignment horizontal="center"/>
      <protection hidden="1"/>
    </xf>
    <xf numFmtId="1" fontId="30" fillId="0" borderId="1" xfId="0" applyNumberFormat="1" applyFont="1" applyFill="1" applyBorder="1" applyAlignment="1" applyProtection="1">
      <alignment horizontal="center"/>
      <protection hidden="1"/>
    </xf>
    <xf numFmtId="1" fontId="31" fillId="0" borderId="1" xfId="0" applyNumberFormat="1" applyFont="1" applyFill="1" applyBorder="1" applyAlignment="1" applyProtection="1">
      <alignment horizontal="center"/>
      <protection hidden="1"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1" fontId="31" fillId="0" borderId="0" xfId="0" applyNumberFormat="1" applyFont="1" applyFill="1" applyBorder="1" applyAlignment="1" applyProtection="1">
      <alignment horizontal="center"/>
      <protection hidden="1"/>
    </xf>
    <xf numFmtId="1" fontId="91" fillId="0" borderId="1" xfId="0" applyNumberFormat="1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Border="1" applyAlignment="1" applyProtection="1">
      <alignment horizontal="center"/>
      <protection hidden="1"/>
    </xf>
    <xf numFmtId="1" fontId="21" fillId="0" borderId="0" xfId="0" applyNumberFormat="1" applyFont="1" applyFill="1" applyBorder="1" applyAlignment="1" applyProtection="1">
      <alignment horizontal="center"/>
      <protection hidden="1"/>
    </xf>
    <xf numFmtId="1" fontId="32" fillId="0" borderId="1" xfId="0" applyNumberFormat="1" applyFont="1" applyFill="1" applyBorder="1" applyAlignment="1" applyProtection="1">
      <alignment horizontal="center"/>
      <protection hidden="1"/>
    </xf>
    <xf numFmtId="1" fontId="7" fillId="0" borderId="1" xfId="15" applyNumberFormat="1" applyFont="1" applyFill="1" applyBorder="1" applyAlignment="1" applyProtection="1">
      <alignment horizontal="center"/>
      <protection hidden="1"/>
    </xf>
    <xf numFmtId="1" fontId="36" fillId="0" borderId="1" xfId="0" applyNumberFormat="1" applyFont="1" applyFill="1" applyBorder="1" applyAlignment="1" applyProtection="1">
      <alignment horizontal="center"/>
      <protection hidden="1"/>
    </xf>
    <xf numFmtId="1" fontId="35" fillId="0" borderId="1" xfId="0" applyNumberFormat="1" applyFont="1" applyFill="1" applyBorder="1" applyAlignment="1" applyProtection="1">
      <alignment horizontal="center"/>
      <protection hidden="1"/>
    </xf>
    <xf numFmtId="0" fontId="29" fillId="0" borderId="1" xfId="0" applyFont="1" applyFill="1" applyBorder="1" applyAlignment="1" applyProtection="1">
      <alignment horizontal="center"/>
      <protection hidden="1"/>
    </xf>
    <xf numFmtId="1" fontId="29" fillId="0" borderId="1" xfId="0" applyNumberFormat="1" applyFont="1" applyFill="1" applyBorder="1" applyAlignment="1" applyProtection="1">
      <alignment horizontal="center"/>
      <protection hidden="1"/>
    </xf>
    <xf numFmtId="1" fontId="32" fillId="0" borderId="5" xfId="0" applyNumberFormat="1" applyFont="1" applyFill="1" applyBorder="1" applyAlignment="1" applyProtection="1">
      <alignment horizontal="center"/>
      <protection hidden="1"/>
    </xf>
    <xf numFmtId="1" fontId="7" fillId="4" borderId="1" xfId="0" applyNumberFormat="1" applyFont="1" applyFill="1" applyBorder="1" applyAlignment="1" applyProtection="1">
      <alignment horizontal="center"/>
      <protection hidden="1"/>
    </xf>
    <xf numFmtId="1" fontId="29" fillId="2" borderId="1" xfId="0" applyNumberFormat="1" applyFont="1" applyFill="1" applyBorder="1" applyAlignment="1" applyProtection="1">
      <alignment horizontal="center"/>
      <protection hidden="1"/>
    </xf>
    <xf numFmtId="0" fontId="29" fillId="2" borderId="1" xfId="0" applyFont="1" applyFill="1" applyBorder="1" applyAlignment="1" applyProtection="1">
      <alignment horizontal="center"/>
      <protection hidden="1"/>
    </xf>
    <xf numFmtId="1" fontId="32" fillId="2" borderId="1" xfId="0" applyNumberFormat="1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32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" fontId="37" fillId="0" borderId="1" xfId="0" applyNumberFormat="1" applyFont="1" applyFill="1" applyBorder="1" applyAlignment="1" applyProtection="1">
      <alignment horizontal="center"/>
      <protection hidden="1"/>
    </xf>
    <xf numFmtId="0" fontId="37" fillId="0" borderId="1" xfId="0" applyFont="1" applyFill="1" applyBorder="1" applyAlignment="1" applyProtection="1">
      <alignment horizontal="center"/>
      <protection hidden="1"/>
    </xf>
    <xf numFmtId="1" fontId="39" fillId="0" borderId="1" xfId="0" applyNumberFormat="1" applyFont="1" applyFill="1" applyBorder="1" applyAlignment="1" applyProtection="1">
      <alignment horizontal="center"/>
      <protection hidden="1"/>
    </xf>
    <xf numFmtId="1" fontId="40" fillId="0" borderId="1" xfId="0" applyNumberFormat="1" applyFont="1" applyFill="1" applyBorder="1" applyAlignment="1" applyProtection="1">
      <alignment horizontal="center"/>
      <protection hidden="1"/>
    </xf>
    <xf numFmtId="1" fontId="39" fillId="0" borderId="0" xfId="0" applyNumberFormat="1" applyFont="1" applyFill="1" applyBorder="1" applyAlignment="1" applyProtection="1">
      <alignment horizontal="center"/>
      <protection hidden="1"/>
    </xf>
    <xf numFmtId="1" fontId="40" fillId="0" borderId="0" xfId="0" applyNumberFormat="1" applyFont="1" applyFill="1" applyBorder="1" applyAlignment="1" applyProtection="1">
      <alignment horizontal="center"/>
      <protection hidden="1"/>
    </xf>
    <xf numFmtId="1" fontId="30" fillId="0" borderId="1" xfId="0" applyNumberFormat="1" applyFont="1" applyFill="1" applyBorder="1" applyAlignment="1" applyProtection="1">
      <alignment horizontal="center"/>
      <protection hidden="1"/>
    </xf>
    <xf numFmtId="1" fontId="37" fillId="0" borderId="1" xfId="0" applyNumberFormat="1" applyFont="1" applyFill="1" applyBorder="1" applyAlignment="1" applyProtection="1">
      <alignment horizontal="center"/>
      <protection hidden="1"/>
    </xf>
    <xf numFmtId="1" fontId="37" fillId="0" borderId="0" xfId="0" applyNumberFormat="1" applyFont="1" applyFill="1" applyBorder="1" applyAlignment="1" applyProtection="1">
      <alignment horizontal="center"/>
      <protection hidden="1"/>
    </xf>
    <xf numFmtId="1" fontId="44" fillId="0" borderId="1" xfId="0" applyNumberFormat="1" applyFont="1" applyFill="1" applyBorder="1" applyAlignment="1" applyProtection="1">
      <alignment horizontal="center"/>
      <protection hidden="1"/>
    </xf>
    <xf numFmtId="1" fontId="45" fillId="0" borderId="1" xfId="0" applyNumberFormat="1" applyFont="1" applyFill="1" applyBorder="1" applyAlignment="1" applyProtection="1">
      <alignment horizontal="center"/>
      <protection hidden="1"/>
    </xf>
    <xf numFmtId="1" fontId="45" fillId="0" borderId="1" xfId="15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1" fontId="44" fillId="2" borderId="1" xfId="0" applyNumberFormat="1" applyFont="1" applyFill="1" applyBorder="1" applyAlignment="1" applyProtection="1">
      <alignment horizontal="center"/>
      <protection hidden="1"/>
    </xf>
    <xf numFmtId="1" fontId="45" fillId="2" borderId="1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1" fontId="16" fillId="0" borderId="0" xfId="0" applyNumberFormat="1" applyFont="1" applyFill="1" applyBorder="1" applyAlignment="1" applyProtection="1">
      <alignment horizontal="center"/>
      <protection hidden="1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1" fontId="49" fillId="0" borderId="1" xfId="0" applyNumberFormat="1" applyFont="1" applyFill="1" applyBorder="1" applyAlignment="1" applyProtection="1">
      <alignment horizontal="center"/>
      <protection hidden="1"/>
    </xf>
    <xf numFmtId="1" fontId="50" fillId="0" borderId="1" xfId="0" applyNumberFormat="1" applyFont="1" applyFill="1" applyBorder="1" applyAlignment="1" applyProtection="1">
      <alignment horizontal="center"/>
      <protection hidden="1"/>
    </xf>
    <xf numFmtId="1" fontId="51" fillId="0" borderId="1" xfId="0" applyNumberFormat="1" applyFont="1" applyFill="1" applyBorder="1" applyAlignment="1" applyProtection="1">
      <alignment horizontal="center"/>
      <protection hidden="1"/>
    </xf>
    <xf numFmtId="1" fontId="26" fillId="0" borderId="1" xfId="0" applyNumberFormat="1" applyFont="1" applyFill="1" applyBorder="1" applyAlignment="1" applyProtection="1">
      <alignment horizontal="center"/>
      <protection hidden="1"/>
    </xf>
    <xf numFmtId="1" fontId="51" fillId="2" borderId="1" xfId="0" applyNumberFormat="1" applyFont="1" applyFill="1" applyBorder="1" applyAlignment="1" applyProtection="1">
      <alignment horizontal="center"/>
      <protection hidden="1"/>
    </xf>
    <xf numFmtId="1" fontId="26" fillId="2" borderId="1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/>
      <protection hidden="1"/>
    </xf>
    <xf numFmtId="1" fontId="26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" fontId="53" fillId="0" borderId="1" xfId="0" applyNumberFormat="1" applyFont="1" applyFill="1" applyBorder="1" applyAlignment="1" applyProtection="1">
      <alignment horizontal="center"/>
      <protection hidden="1"/>
    </xf>
    <xf numFmtId="1" fontId="54" fillId="0" borderId="1" xfId="0" applyNumberFormat="1" applyFont="1" applyFill="1" applyBorder="1" applyAlignment="1" applyProtection="1">
      <alignment horizontal="center"/>
      <protection hidden="1"/>
    </xf>
    <xf numFmtId="1" fontId="57" fillId="0" borderId="1" xfId="0" applyNumberFormat="1" applyFont="1" applyFill="1" applyBorder="1" applyAlignment="1" applyProtection="1">
      <alignment horizontal="center"/>
      <protection hidden="1"/>
    </xf>
    <xf numFmtId="1" fontId="58" fillId="0" borderId="1" xfId="0" applyNumberFormat="1" applyFont="1" applyFill="1" applyBorder="1" applyAlignment="1" applyProtection="1">
      <alignment horizontal="center"/>
      <protection hidden="1"/>
    </xf>
    <xf numFmtId="1" fontId="57" fillId="0" borderId="1" xfId="0" applyNumberFormat="1" applyFont="1" applyFill="1" applyBorder="1" applyAlignment="1" applyProtection="1">
      <alignment horizontal="center"/>
      <protection hidden="1"/>
    </xf>
    <xf numFmtId="1" fontId="61" fillId="0" borderId="1" xfId="0" applyNumberFormat="1" applyFont="1" applyFill="1" applyBorder="1" applyAlignment="1" applyProtection="1">
      <alignment horizontal="center"/>
      <protection hidden="1"/>
    </xf>
    <xf numFmtId="1" fontId="62" fillId="0" borderId="1" xfId="0" applyNumberFormat="1" applyFont="1" applyFill="1" applyBorder="1" applyAlignment="1" applyProtection="1">
      <alignment horizontal="center"/>
      <protection hidden="1"/>
    </xf>
    <xf numFmtId="1" fontId="51" fillId="2" borderId="1" xfId="0" applyNumberFormat="1" applyFont="1" applyFill="1" applyBorder="1" applyAlignment="1" applyProtection="1">
      <alignment horizontal="center"/>
      <protection hidden="1"/>
    </xf>
    <xf numFmtId="1" fontId="10" fillId="0" borderId="1" xfId="0" applyNumberFormat="1" applyFont="1" applyFill="1" applyBorder="1" applyAlignment="1" applyProtection="1">
      <alignment horizontal="center"/>
      <protection hidden="1"/>
    </xf>
    <xf numFmtId="1" fontId="11" fillId="0" borderId="1" xfId="15" applyNumberFormat="1" applyFont="1" applyFill="1" applyBorder="1" applyAlignment="1" applyProtection="1">
      <alignment horizontal="center"/>
      <protection hidden="1"/>
    </xf>
    <xf numFmtId="1" fontId="53" fillId="0" borderId="1" xfId="0" applyNumberFormat="1" applyFont="1" applyFill="1" applyBorder="1" applyAlignment="1" applyProtection="1">
      <alignment horizontal="center"/>
      <protection hidden="1"/>
    </xf>
    <xf numFmtId="1" fontId="53" fillId="0" borderId="3" xfId="0" applyNumberFormat="1" applyFont="1" applyFill="1" applyBorder="1" applyAlignment="1" applyProtection="1">
      <alignment horizontal="center"/>
      <protection hidden="1"/>
    </xf>
    <xf numFmtId="1" fontId="54" fillId="0" borderId="3" xfId="0" applyNumberFormat="1" applyFont="1" applyFill="1" applyBorder="1" applyAlignment="1" applyProtection="1">
      <alignment horizontal="center"/>
      <protection hidden="1"/>
    </xf>
    <xf numFmtId="1" fontId="53" fillId="0" borderId="3" xfId="0" applyNumberFormat="1" applyFont="1" applyFill="1" applyBorder="1" applyAlignment="1" applyProtection="1">
      <alignment horizontal="center"/>
      <protection hidden="1"/>
    </xf>
    <xf numFmtId="1" fontId="53" fillId="0" borderId="4" xfId="0" applyNumberFormat="1" applyFont="1" applyFill="1" applyBorder="1" applyAlignment="1" applyProtection="1">
      <alignment horizontal="center"/>
      <protection hidden="1"/>
    </xf>
    <xf numFmtId="1" fontId="54" fillId="0" borderId="4" xfId="0" applyNumberFormat="1" applyFont="1" applyFill="1" applyBorder="1" applyAlignment="1" applyProtection="1">
      <alignment horizontal="center"/>
      <protection hidden="1"/>
    </xf>
    <xf numFmtId="1" fontId="53" fillId="0" borderId="4" xfId="0" applyNumberFormat="1" applyFont="1" applyFill="1" applyBorder="1" applyAlignment="1" applyProtection="1">
      <alignment horizontal="center"/>
      <protection hidden="1"/>
    </xf>
    <xf numFmtId="1" fontId="53" fillId="0" borderId="0" xfId="0" applyNumberFormat="1" applyFont="1" applyFill="1" applyBorder="1" applyAlignment="1" applyProtection="1">
      <alignment horizontal="center"/>
      <protection hidden="1"/>
    </xf>
    <xf numFmtId="1" fontId="54" fillId="0" borderId="0" xfId="0" applyNumberFormat="1" applyFont="1" applyFill="1" applyBorder="1" applyAlignment="1" applyProtection="1">
      <alignment horizontal="center"/>
      <protection hidden="1"/>
    </xf>
    <xf numFmtId="1" fontId="53" fillId="0" borderId="0" xfId="0" applyNumberFormat="1" applyFont="1" applyFill="1" applyBorder="1" applyAlignment="1" applyProtection="1">
      <alignment horizontal="center"/>
      <protection hidden="1"/>
    </xf>
    <xf numFmtId="1" fontId="61" fillId="0" borderId="1" xfId="0" applyNumberFormat="1" applyFont="1" applyFill="1" applyBorder="1" applyAlignment="1" applyProtection="1">
      <alignment horizontal="center"/>
      <protection hidden="1"/>
    </xf>
    <xf numFmtId="1" fontId="68" fillId="0" borderId="1" xfId="0" applyNumberFormat="1" applyFont="1" applyFill="1" applyBorder="1" applyAlignment="1" applyProtection="1">
      <alignment horizontal="center"/>
      <protection hidden="1"/>
    </xf>
    <xf numFmtId="1" fontId="69" fillId="0" borderId="1" xfId="0" applyNumberFormat="1" applyFont="1" applyFill="1" applyBorder="1" applyAlignment="1" applyProtection="1">
      <alignment horizontal="center"/>
      <protection hidden="1"/>
    </xf>
    <xf numFmtId="1" fontId="54" fillId="0" borderId="1" xfId="0" applyNumberFormat="1" applyFont="1" applyBorder="1" applyAlignment="1" applyProtection="1">
      <alignment horizontal="center"/>
      <protection hidden="1"/>
    </xf>
    <xf numFmtId="1" fontId="69" fillId="0" borderId="0" xfId="0" applyNumberFormat="1" applyFont="1" applyFill="1" applyBorder="1" applyAlignment="1" applyProtection="1">
      <alignment horizontal="center"/>
      <protection hidden="1"/>
    </xf>
    <xf numFmtId="1" fontId="68" fillId="0" borderId="0" xfId="0" applyNumberFormat="1" applyFont="1" applyFill="1" applyBorder="1" applyAlignment="1" applyProtection="1">
      <alignment horizontal="center"/>
      <protection hidden="1"/>
    </xf>
    <xf numFmtId="1" fontId="31" fillId="0" borderId="1" xfId="15" applyNumberFormat="1" applyFont="1" applyFill="1" applyBorder="1" applyAlignment="1" applyProtection="1">
      <alignment horizontal="center"/>
      <protection hidden="1"/>
    </xf>
    <xf numFmtId="1" fontId="73" fillId="0" borderId="1" xfId="0" applyNumberFormat="1" applyFont="1" applyFill="1" applyBorder="1" applyAlignment="1" applyProtection="1">
      <alignment horizontal="center"/>
      <protection hidden="1"/>
    </xf>
    <xf numFmtId="1" fontId="74" fillId="0" borderId="1" xfId="0" applyNumberFormat="1" applyFont="1" applyFill="1" applyBorder="1" applyAlignment="1" applyProtection="1">
      <alignment horizontal="center"/>
      <protection hidden="1"/>
    </xf>
    <xf numFmtId="1" fontId="74" fillId="0" borderId="1" xfId="0" applyNumberFormat="1" applyFont="1" applyFill="1" applyBorder="1" applyAlignment="1" applyProtection="1">
      <alignment horizontal="center"/>
      <protection hidden="1"/>
    </xf>
    <xf numFmtId="1" fontId="73" fillId="0" borderId="1" xfId="15" applyNumberFormat="1" applyFont="1" applyFill="1" applyBorder="1" applyAlignment="1" applyProtection="1">
      <alignment horizontal="center"/>
      <protection hidden="1"/>
    </xf>
    <xf numFmtId="1" fontId="74" fillId="2" borderId="1" xfId="0" applyNumberFormat="1" applyFont="1" applyFill="1" applyBorder="1" applyAlignment="1" applyProtection="1">
      <alignment horizontal="center"/>
      <protection hidden="1"/>
    </xf>
    <xf numFmtId="1" fontId="73" fillId="2" borderId="1" xfId="0" applyNumberFormat="1" applyFont="1" applyFill="1" applyBorder="1" applyAlignment="1" applyProtection="1">
      <alignment horizontal="center"/>
      <protection hidden="1"/>
    </xf>
    <xf numFmtId="1" fontId="74" fillId="2" borderId="1" xfId="0" applyNumberFormat="1" applyFont="1" applyFill="1" applyBorder="1" applyAlignment="1" applyProtection="1">
      <alignment horizontal="center"/>
      <protection hidden="1"/>
    </xf>
    <xf numFmtId="1" fontId="75" fillId="0" borderId="1" xfId="0" applyNumberFormat="1" applyFont="1" applyFill="1" applyBorder="1" applyAlignment="1" applyProtection="1">
      <alignment horizontal="center"/>
      <protection hidden="1"/>
    </xf>
    <xf numFmtId="1" fontId="75" fillId="0" borderId="1" xfId="0" applyNumberFormat="1" applyFont="1" applyFill="1" applyBorder="1" applyAlignment="1" applyProtection="1">
      <alignment horizontal="center"/>
      <protection hidden="1"/>
    </xf>
    <xf numFmtId="0" fontId="55" fillId="0" borderId="1" xfId="0" applyFont="1" applyFill="1" applyBorder="1" applyAlignment="1" applyProtection="1">
      <alignment horizontal="center"/>
      <protection hidden="1"/>
    </xf>
    <xf numFmtId="1" fontId="55" fillId="0" borderId="1" xfId="0" applyNumberFormat="1" applyFont="1" applyFill="1" applyBorder="1" applyAlignment="1" applyProtection="1">
      <alignment horizontal="center"/>
      <protection hidden="1"/>
    </xf>
    <xf numFmtId="1" fontId="57" fillId="0" borderId="0" xfId="0" applyNumberFormat="1" applyFont="1" applyFill="1" applyBorder="1" applyAlignment="1" applyProtection="1">
      <alignment horizontal="center"/>
      <protection hidden="1"/>
    </xf>
    <xf numFmtId="1" fontId="58" fillId="0" borderId="0" xfId="0" applyNumberFormat="1" applyFont="1" applyFill="1" applyBorder="1" applyAlignment="1" applyProtection="1">
      <alignment horizontal="center"/>
      <protection hidden="1"/>
    </xf>
    <xf numFmtId="1" fontId="78" fillId="0" borderId="1" xfId="0" applyNumberFormat="1" applyFont="1" applyFill="1" applyBorder="1" applyAlignment="1" applyProtection="1">
      <alignment horizontal="center"/>
      <protection hidden="1"/>
    </xf>
    <xf numFmtId="1" fontId="79" fillId="0" borderId="1" xfId="0" applyNumberFormat="1" applyFont="1" applyFill="1" applyBorder="1" applyAlignment="1" applyProtection="1">
      <alignment horizontal="center"/>
      <protection hidden="1"/>
    </xf>
    <xf numFmtId="1" fontId="78" fillId="0" borderId="1" xfId="0" applyNumberFormat="1" applyFont="1" applyFill="1" applyBorder="1" applyAlignment="1" applyProtection="1">
      <alignment horizontal="center"/>
      <protection hidden="1"/>
    </xf>
    <xf numFmtId="1" fontId="80" fillId="0" borderId="1" xfId="0" applyNumberFormat="1" applyFont="1" applyFill="1" applyBorder="1" applyAlignment="1" applyProtection="1">
      <alignment horizontal="center"/>
      <protection hidden="1"/>
    </xf>
    <xf numFmtId="0" fontId="76" fillId="0" borderId="1" xfId="0" applyFont="1" applyFill="1" applyBorder="1" applyAlignment="1" applyProtection="1">
      <alignment horizontal="center"/>
      <protection hidden="1"/>
    </xf>
    <xf numFmtId="1" fontId="79" fillId="0" borderId="1" xfId="15" applyNumberFormat="1" applyFont="1" applyFill="1" applyBorder="1" applyAlignment="1" applyProtection="1">
      <alignment horizontal="center"/>
      <protection hidden="1"/>
    </xf>
    <xf numFmtId="1" fontId="76" fillId="0" borderId="1" xfId="0" applyNumberFormat="1" applyFont="1" applyFill="1" applyBorder="1" applyAlignment="1" applyProtection="1">
      <alignment horizontal="center"/>
      <protection hidden="1"/>
    </xf>
    <xf numFmtId="1" fontId="76" fillId="2" borderId="1" xfId="0" applyNumberFormat="1" applyFont="1" applyFill="1" applyBorder="1" applyAlignment="1" applyProtection="1">
      <alignment horizontal="center"/>
      <protection hidden="1"/>
    </xf>
    <xf numFmtId="0" fontId="76" fillId="2" borderId="1" xfId="0" applyFont="1" applyFill="1" applyBorder="1" applyAlignment="1" applyProtection="1">
      <alignment horizontal="center"/>
      <protection hidden="1"/>
    </xf>
    <xf numFmtId="1" fontId="80" fillId="2" borderId="1" xfId="0" applyNumberFormat="1" applyFont="1" applyFill="1" applyBorder="1" applyAlignment="1" applyProtection="1">
      <alignment horizontal="center"/>
      <protection hidden="1"/>
    </xf>
    <xf numFmtId="1" fontId="82" fillId="0" borderId="1" xfId="0" applyNumberFormat="1" applyFont="1" applyFill="1" applyBorder="1" applyAlignment="1" applyProtection="1">
      <alignment horizontal="center"/>
      <protection hidden="1"/>
    </xf>
    <xf numFmtId="1" fontId="83" fillId="0" borderId="1" xfId="0" applyNumberFormat="1" applyFont="1" applyFill="1" applyBorder="1" applyAlignment="1" applyProtection="1">
      <alignment horizontal="center"/>
      <protection hidden="1"/>
    </xf>
    <xf numFmtId="1" fontId="92" fillId="0" borderId="1" xfId="0" applyNumberFormat="1" applyFont="1" applyFill="1" applyBorder="1" applyAlignment="1" applyProtection="1">
      <alignment horizontal="center"/>
      <protection hidden="1"/>
    </xf>
    <xf numFmtId="0" fontId="17" fillId="0" borderId="1" xfId="0" applyFont="1" applyFill="1" applyBorder="1" applyAlignment="1" applyProtection="1">
      <alignment horizontal="center"/>
      <protection hidden="1"/>
    </xf>
    <xf numFmtId="1" fontId="30" fillId="2" borderId="1" xfId="0" applyNumberFormat="1" applyFont="1" applyFill="1" applyBorder="1" applyAlignment="1" applyProtection="1">
      <alignment horizontal="center"/>
      <protection hidden="1"/>
    </xf>
    <xf numFmtId="1" fontId="31" fillId="2" borderId="1" xfId="0" applyNumberFormat="1" applyFont="1" applyFill="1" applyBorder="1" applyAlignment="1" applyProtection="1">
      <alignment horizontal="center"/>
      <protection hidden="1"/>
    </xf>
    <xf numFmtId="1" fontId="30" fillId="2" borderId="1" xfId="0" applyNumberFormat="1" applyFont="1" applyFill="1" applyBorder="1" applyAlignment="1" applyProtection="1">
      <alignment horizontal="center"/>
      <protection hidden="1"/>
    </xf>
    <xf numFmtId="1" fontId="10" fillId="2" borderId="1" xfId="0" applyNumberFormat="1" applyFont="1" applyFill="1" applyBorder="1" applyAlignment="1" applyProtection="1">
      <alignment horizontal="center"/>
      <protection hidden="1"/>
    </xf>
    <xf numFmtId="1" fontId="11" fillId="2" borderId="1" xfId="0" applyNumberFormat="1" applyFont="1" applyFill="1" applyBorder="1" applyAlignment="1" applyProtection="1">
      <alignment horizontal="center"/>
      <protection hidden="1"/>
    </xf>
    <xf numFmtId="1" fontId="10" fillId="2" borderId="1" xfId="0" applyNumberFormat="1" applyFont="1" applyFill="1" applyBorder="1" applyAlignment="1" applyProtection="1">
      <alignment horizontal="center"/>
      <protection hidden="1"/>
    </xf>
    <xf numFmtId="1" fontId="15" fillId="0" borderId="1" xfId="0" applyNumberFormat="1" applyFont="1" applyFill="1" applyBorder="1" applyAlignment="1" applyProtection="1">
      <alignment horizontal="center"/>
      <protection hidden="1"/>
    </xf>
    <xf numFmtId="1" fontId="85" fillId="0" borderId="1" xfId="0" applyNumberFormat="1" applyFont="1" applyFill="1" applyBorder="1" applyAlignment="1" applyProtection="1">
      <alignment/>
      <protection hidden="1"/>
    </xf>
    <xf numFmtId="1" fontId="86" fillId="0" borderId="0" xfId="0" applyNumberFormat="1" applyFont="1" applyFill="1" applyBorder="1" applyAlignment="1" applyProtection="1">
      <alignment/>
      <protection hidden="1"/>
    </xf>
    <xf numFmtId="1" fontId="86" fillId="0" borderId="0" xfId="0" applyNumberFormat="1" applyFont="1" applyFill="1" applyBorder="1" applyAlignment="1" applyProtection="1">
      <alignment horizontal="center"/>
      <protection hidden="1"/>
    </xf>
    <xf numFmtId="0" fontId="93" fillId="0" borderId="0" xfId="19" applyFont="1">
      <alignment/>
      <protection/>
    </xf>
    <xf numFmtId="0" fontId="24" fillId="0" borderId="0" xfId="0" applyFont="1" applyAlignment="1">
      <alignment/>
    </xf>
    <xf numFmtId="0" fontId="86" fillId="0" borderId="0" xfId="0" applyFont="1" applyAlignment="1">
      <alignment/>
    </xf>
    <xf numFmtId="0" fontId="24" fillId="0" borderId="0" xfId="0" applyFont="1" applyFill="1" applyAlignment="1">
      <alignment/>
    </xf>
    <xf numFmtId="0" fontId="97" fillId="0" borderId="0" xfId="19" applyFont="1">
      <alignment/>
      <protection/>
    </xf>
    <xf numFmtId="0" fontId="98" fillId="0" borderId="0" xfId="16" applyFont="1" applyAlignment="1">
      <alignment/>
    </xf>
  </cellXfs>
  <cellStyles count="11">
    <cellStyle name="Normal" xfId="0"/>
    <cellStyle name="ColLevel_0" xfId="2"/>
    <cellStyle name="User1" xfId="15"/>
    <cellStyle name="Hyperlink" xfId="16"/>
    <cellStyle name="Currency" xfId="17"/>
    <cellStyle name="Currency [0]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st-spb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7"/>
  <sheetViews>
    <sheetView tabSelected="1" workbookViewId="0" topLeftCell="A1">
      <pane xSplit="10" ySplit="1" topLeftCell="K520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798" sqref="A798:IV14909"/>
    </sheetView>
  </sheetViews>
  <sheetFormatPr defaultColWidth="9.00390625" defaultRowHeight="12.75"/>
  <cols>
    <col min="1" max="1" width="11.125" style="153" customWidth="1"/>
    <col min="2" max="2" width="6.625" style="154" customWidth="1"/>
    <col min="3" max="3" width="6.375" style="155" customWidth="1"/>
    <col min="4" max="4" width="6.125" style="156" customWidth="1"/>
    <col min="5" max="5" width="12.625" style="156" customWidth="1"/>
    <col min="6" max="6" width="0.12890625" style="157" hidden="1" customWidth="1"/>
    <col min="7" max="7" width="7.125" style="350" customWidth="1"/>
    <col min="8" max="8" width="3.875" style="351" customWidth="1"/>
    <col min="9" max="9" width="8.00390625" style="352" customWidth="1"/>
    <col min="10" max="16384" width="9.125" style="208" customWidth="1"/>
  </cols>
  <sheetData>
    <row r="1" spans="1:9" ht="13.5" customHeight="1">
      <c r="A1" s="1" t="s">
        <v>83</v>
      </c>
      <c r="B1" s="264" t="s">
        <v>27</v>
      </c>
      <c r="C1" s="1" t="s">
        <v>63</v>
      </c>
      <c r="D1" s="1" t="s">
        <v>64</v>
      </c>
      <c r="E1" s="1" t="s">
        <v>28</v>
      </c>
      <c r="F1" s="1" t="s">
        <v>29</v>
      </c>
      <c r="G1" s="281" t="s">
        <v>30</v>
      </c>
      <c r="H1" s="282" t="s">
        <v>31</v>
      </c>
      <c r="I1" s="283" t="s">
        <v>32</v>
      </c>
    </row>
    <row r="2" spans="1:9" ht="12.75">
      <c r="A2" s="2" t="s">
        <v>20</v>
      </c>
      <c r="B2" s="265" t="s">
        <v>21</v>
      </c>
      <c r="C2" s="4">
        <v>0.15</v>
      </c>
      <c r="D2" s="5">
        <v>32</v>
      </c>
      <c r="E2" s="5"/>
      <c r="F2" s="209"/>
      <c r="G2" s="284"/>
      <c r="H2" s="285"/>
      <c r="I2" s="286">
        <v>157</v>
      </c>
    </row>
    <row r="3" spans="1:9" ht="12.75">
      <c r="A3" s="2" t="s">
        <v>20</v>
      </c>
      <c r="B3" s="265" t="s">
        <v>21</v>
      </c>
      <c r="C3" s="4">
        <v>0.2</v>
      </c>
      <c r="D3" s="5">
        <v>20</v>
      </c>
      <c r="E3" s="5"/>
      <c r="F3" s="209"/>
      <c r="G3" s="284"/>
      <c r="H3" s="285"/>
      <c r="I3" s="286">
        <v>915</v>
      </c>
    </row>
    <row r="4" spans="1:9" ht="12.75">
      <c r="A4" s="2" t="s">
        <v>22</v>
      </c>
      <c r="B4" s="265" t="s">
        <v>18</v>
      </c>
      <c r="C4" s="4">
        <v>0.8</v>
      </c>
      <c r="D4" s="5"/>
      <c r="E4" s="5"/>
      <c r="F4" s="209"/>
      <c r="G4" s="284"/>
      <c r="H4" s="285">
        <v>8</v>
      </c>
      <c r="I4" s="286">
        <v>625</v>
      </c>
    </row>
    <row r="5" spans="1:9" ht="12.75">
      <c r="A5" s="2" t="s">
        <v>22</v>
      </c>
      <c r="B5" s="265" t="s">
        <v>18</v>
      </c>
      <c r="C5" s="4">
        <v>1.2</v>
      </c>
      <c r="D5" s="5"/>
      <c r="E5" s="5"/>
      <c r="F5" s="209"/>
      <c r="G5" s="284"/>
      <c r="H5" s="285">
        <v>2</v>
      </c>
      <c r="I5" s="286">
        <v>165</v>
      </c>
    </row>
    <row r="6" spans="1:9" ht="12.75">
      <c r="A6" s="7"/>
      <c r="B6" s="266"/>
      <c r="C6" s="9"/>
      <c r="D6" s="10"/>
      <c r="E6" s="10"/>
      <c r="F6" s="210"/>
      <c r="G6" s="287"/>
      <c r="H6" s="288"/>
      <c r="I6" s="289"/>
    </row>
    <row r="7" spans="1:9" ht="12.75">
      <c r="A7" s="12" t="s">
        <v>19</v>
      </c>
      <c r="B7" s="13" t="s">
        <v>18</v>
      </c>
      <c r="C7" s="14">
        <v>1</v>
      </c>
      <c r="D7" s="14"/>
      <c r="E7" s="14"/>
      <c r="F7" s="211"/>
      <c r="G7" s="290">
        <f>I7/H7</f>
        <v>10</v>
      </c>
      <c r="H7" s="291">
        <v>1</v>
      </c>
      <c r="I7" s="292">
        <v>10</v>
      </c>
    </row>
    <row r="8" spans="1:9" ht="12.75">
      <c r="A8" s="12" t="s">
        <v>19</v>
      </c>
      <c r="B8" s="13" t="s">
        <v>18</v>
      </c>
      <c r="C8" s="14">
        <v>2.5</v>
      </c>
      <c r="D8" s="14"/>
      <c r="E8" s="14"/>
      <c r="F8" s="211"/>
      <c r="G8" s="290">
        <f>I8/H8</f>
        <v>113.8</v>
      </c>
      <c r="H8" s="291">
        <v>5</v>
      </c>
      <c r="I8" s="292">
        <v>569</v>
      </c>
    </row>
    <row r="9" spans="1:9" ht="12.75">
      <c r="A9" s="7"/>
      <c r="B9" s="8"/>
      <c r="C9" s="9"/>
      <c r="D9" s="10"/>
      <c r="E9" s="10"/>
      <c r="F9" s="210"/>
      <c r="G9" s="287"/>
      <c r="H9" s="288"/>
      <c r="I9" s="289"/>
    </row>
    <row r="10" spans="1:9" ht="12.75">
      <c r="A10" s="260">
        <v>3</v>
      </c>
      <c r="B10" s="267" t="s">
        <v>101</v>
      </c>
      <c r="C10" s="260">
        <v>115</v>
      </c>
      <c r="D10" s="260">
        <v>350</v>
      </c>
      <c r="E10" s="260">
        <v>1200</v>
      </c>
      <c r="F10" s="212"/>
      <c r="G10" s="293">
        <v>390</v>
      </c>
      <c r="H10" s="294">
        <v>1</v>
      </c>
      <c r="I10" s="293">
        <f>H10*G10</f>
        <v>390</v>
      </c>
    </row>
    <row r="11" spans="1:9" ht="12.75">
      <c r="A11" s="260">
        <v>3</v>
      </c>
      <c r="B11" s="267" t="s">
        <v>101</v>
      </c>
      <c r="C11" s="260">
        <v>120</v>
      </c>
      <c r="D11" s="260">
        <v>350</v>
      </c>
      <c r="E11" s="260">
        <v>1060</v>
      </c>
      <c r="F11" s="21"/>
      <c r="G11" s="293">
        <v>360</v>
      </c>
      <c r="H11" s="293">
        <v>1</v>
      </c>
      <c r="I11" s="293">
        <f>H11*G11</f>
        <v>360</v>
      </c>
    </row>
    <row r="12" spans="1:9" ht="12.75">
      <c r="A12" s="7"/>
      <c r="B12" s="8"/>
      <c r="C12" s="9"/>
      <c r="D12" s="10"/>
      <c r="E12" s="10"/>
      <c r="F12" s="18">
        <v>8.24</v>
      </c>
      <c r="G12" s="287"/>
      <c r="H12" s="288"/>
      <c r="I12" s="289"/>
    </row>
    <row r="13" spans="1:9" ht="12.75">
      <c r="A13" s="15">
        <v>10</v>
      </c>
      <c r="B13" s="16" t="s">
        <v>85</v>
      </c>
      <c r="C13" s="17">
        <v>18</v>
      </c>
      <c r="D13" s="17"/>
      <c r="E13" s="17">
        <v>3000</v>
      </c>
      <c r="F13" s="24"/>
      <c r="G13" s="295"/>
      <c r="H13" s="296"/>
      <c r="I13" s="297">
        <v>130</v>
      </c>
    </row>
    <row r="14" spans="1:9" ht="12.75">
      <c r="A14" s="19">
        <v>20</v>
      </c>
      <c r="B14" s="20" t="s">
        <v>34</v>
      </c>
      <c r="C14" s="18">
        <v>75</v>
      </c>
      <c r="D14" s="17"/>
      <c r="E14" s="17"/>
      <c r="F14" s="212"/>
      <c r="G14" s="298">
        <f>I14/H14</f>
        <v>123.91899609375</v>
      </c>
      <c r="H14" s="296">
        <v>2</v>
      </c>
      <c r="I14" s="298">
        <f>((3.14*(C14*C14)/4)*(4720+2430))*7.85/1000000</f>
        <v>247.8379921875</v>
      </c>
    </row>
    <row r="15" spans="1:9" ht="12.75">
      <c r="A15" s="261">
        <v>20</v>
      </c>
      <c r="B15" s="268" t="s">
        <v>34</v>
      </c>
      <c r="C15" s="275">
        <v>320</v>
      </c>
      <c r="D15" s="277"/>
      <c r="E15" s="275">
        <v>260</v>
      </c>
      <c r="F15" s="212"/>
      <c r="G15" s="299">
        <f>(3.14*(C15*C15)/2*E15*8/1000000)</f>
        <v>334.39744</v>
      </c>
      <c r="H15" s="300">
        <v>2</v>
      </c>
      <c r="I15" s="299">
        <f>H15*G15</f>
        <v>668.79488</v>
      </c>
    </row>
    <row r="16" spans="1:9" ht="12.75">
      <c r="A16" s="22">
        <v>20</v>
      </c>
      <c r="B16" s="23" t="s">
        <v>34</v>
      </c>
      <c r="C16" s="18">
        <v>730</v>
      </c>
      <c r="D16" s="18"/>
      <c r="E16" s="18">
        <v>260</v>
      </c>
      <c r="F16" s="212"/>
      <c r="G16" s="298">
        <v>895</v>
      </c>
      <c r="H16" s="296">
        <v>3</v>
      </c>
      <c r="I16" s="298">
        <f>G16*H16</f>
        <v>2685</v>
      </c>
    </row>
    <row r="17" spans="1:9" ht="12.75">
      <c r="A17" s="15">
        <v>20</v>
      </c>
      <c r="B17" s="16" t="s">
        <v>15</v>
      </c>
      <c r="C17" s="17">
        <v>6</v>
      </c>
      <c r="D17" s="17">
        <v>70</v>
      </c>
      <c r="E17" s="17">
        <v>2600</v>
      </c>
      <c r="F17" s="212"/>
      <c r="G17" s="298">
        <f aca="true" t="shared" si="0" ref="G17:G27">E17*D17*C17*7.85/1000000</f>
        <v>8.5722</v>
      </c>
      <c r="H17" s="296">
        <v>10</v>
      </c>
      <c r="I17" s="293">
        <f>H17*G17</f>
        <v>85.72200000000001</v>
      </c>
    </row>
    <row r="18" spans="1:9" ht="12.75">
      <c r="A18" s="15">
        <v>20</v>
      </c>
      <c r="B18" s="16" t="s">
        <v>15</v>
      </c>
      <c r="C18" s="17">
        <v>8</v>
      </c>
      <c r="D18" s="17">
        <v>100</v>
      </c>
      <c r="E18" s="17">
        <v>3200</v>
      </c>
      <c r="F18" s="24"/>
      <c r="G18" s="298">
        <f t="shared" si="0"/>
        <v>20.096</v>
      </c>
      <c r="H18" s="296">
        <f aca="true" t="shared" si="1" ref="H18:H23">I18/G18</f>
        <v>39.80891719745223</v>
      </c>
      <c r="I18" s="293">
        <v>800</v>
      </c>
    </row>
    <row r="19" spans="1:9" ht="12.75">
      <c r="A19" s="15">
        <v>20</v>
      </c>
      <c r="B19" s="16" t="s">
        <v>15</v>
      </c>
      <c r="C19" s="17">
        <v>8</v>
      </c>
      <c r="D19" s="17">
        <v>110</v>
      </c>
      <c r="E19" s="17">
        <v>5000</v>
      </c>
      <c r="F19" s="24"/>
      <c r="G19" s="298">
        <f t="shared" si="0"/>
        <v>34.54</v>
      </c>
      <c r="H19" s="296">
        <f t="shared" si="1"/>
        <v>8.97510133178923</v>
      </c>
      <c r="I19" s="293">
        <v>310</v>
      </c>
    </row>
    <row r="20" spans="1:9" ht="12.75">
      <c r="A20" s="15">
        <v>20</v>
      </c>
      <c r="B20" s="16" t="s">
        <v>15</v>
      </c>
      <c r="C20" s="17">
        <v>10</v>
      </c>
      <c r="D20" s="17">
        <v>130</v>
      </c>
      <c r="E20" s="17">
        <v>2500</v>
      </c>
      <c r="F20" s="212"/>
      <c r="G20" s="298">
        <f t="shared" si="0"/>
        <v>25.5125</v>
      </c>
      <c r="H20" s="296">
        <f t="shared" si="1"/>
        <v>120.99951004409604</v>
      </c>
      <c r="I20" s="293">
        <v>3087</v>
      </c>
    </row>
    <row r="21" spans="1:9" ht="12.75">
      <c r="A21" s="15">
        <v>20</v>
      </c>
      <c r="B21" s="16" t="s">
        <v>15</v>
      </c>
      <c r="C21" s="17">
        <v>10</v>
      </c>
      <c r="D21" s="17">
        <v>130</v>
      </c>
      <c r="E21" s="17">
        <v>4700</v>
      </c>
      <c r="F21" s="212"/>
      <c r="G21" s="298">
        <f t="shared" si="0"/>
        <v>47.9635</v>
      </c>
      <c r="H21" s="296">
        <f t="shared" si="1"/>
        <v>4.169837480584194</v>
      </c>
      <c r="I21" s="293">
        <v>200</v>
      </c>
    </row>
    <row r="22" spans="1:9" ht="12.75">
      <c r="A22" s="15">
        <v>20</v>
      </c>
      <c r="B22" s="16" t="s">
        <v>15</v>
      </c>
      <c r="C22" s="17">
        <v>10</v>
      </c>
      <c r="D22" s="17">
        <v>200</v>
      </c>
      <c r="E22" s="17">
        <v>1000</v>
      </c>
      <c r="F22" s="212"/>
      <c r="G22" s="298">
        <f t="shared" si="0"/>
        <v>15.7</v>
      </c>
      <c r="H22" s="296">
        <f t="shared" si="1"/>
        <v>50.955414012738856</v>
      </c>
      <c r="I22" s="293">
        <v>800</v>
      </c>
    </row>
    <row r="23" spans="1:9" ht="12.75">
      <c r="A23" s="15">
        <v>20</v>
      </c>
      <c r="B23" s="16" t="s">
        <v>15</v>
      </c>
      <c r="C23" s="17">
        <v>10</v>
      </c>
      <c r="D23" s="17">
        <v>200</v>
      </c>
      <c r="E23" s="17">
        <v>2150</v>
      </c>
      <c r="F23" s="212"/>
      <c r="G23" s="298">
        <f t="shared" si="0"/>
        <v>33.755</v>
      </c>
      <c r="H23" s="296">
        <f t="shared" si="1"/>
        <v>103.98459487483335</v>
      </c>
      <c r="I23" s="293">
        <v>3510</v>
      </c>
    </row>
    <row r="24" spans="1:9" ht="12.75">
      <c r="A24" s="15">
        <v>20</v>
      </c>
      <c r="B24" s="16" t="s">
        <v>23</v>
      </c>
      <c r="C24" s="17">
        <v>14</v>
      </c>
      <c r="D24" s="17">
        <v>50</v>
      </c>
      <c r="E24" s="17">
        <v>3600</v>
      </c>
      <c r="F24" s="213"/>
      <c r="G24" s="298">
        <f t="shared" si="0"/>
        <v>19.782</v>
      </c>
      <c r="H24" s="296">
        <v>4</v>
      </c>
      <c r="I24" s="293">
        <v>80</v>
      </c>
    </row>
    <row r="25" spans="1:9" ht="12.75">
      <c r="A25" s="15">
        <v>20</v>
      </c>
      <c r="B25" s="16" t="s">
        <v>23</v>
      </c>
      <c r="C25" s="17">
        <v>14</v>
      </c>
      <c r="D25" s="17">
        <v>50</v>
      </c>
      <c r="E25" s="17">
        <v>5000</v>
      </c>
      <c r="F25" s="18">
        <v>7.85</v>
      </c>
      <c r="G25" s="298">
        <f t="shared" si="0"/>
        <v>27.475</v>
      </c>
      <c r="H25" s="296">
        <v>2</v>
      </c>
      <c r="I25" s="293">
        <f>H25*G25</f>
        <v>54.95</v>
      </c>
    </row>
    <row r="26" spans="1:9" ht="12.75">
      <c r="A26" s="15">
        <v>20</v>
      </c>
      <c r="B26" s="16" t="s">
        <v>23</v>
      </c>
      <c r="C26" s="17">
        <v>16</v>
      </c>
      <c r="D26" s="17">
        <v>40</v>
      </c>
      <c r="E26" s="17">
        <v>1650</v>
      </c>
      <c r="F26" s="18"/>
      <c r="G26" s="298">
        <f t="shared" si="0"/>
        <v>8.2896</v>
      </c>
      <c r="H26" s="296">
        <f>I26/G26</f>
        <v>10.856977417486972</v>
      </c>
      <c r="I26" s="293">
        <v>90</v>
      </c>
    </row>
    <row r="27" spans="1:9" ht="12.75">
      <c r="A27" s="15">
        <v>20</v>
      </c>
      <c r="B27" s="16" t="s">
        <v>23</v>
      </c>
      <c r="C27" s="17">
        <v>20</v>
      </c>
      <c r="D27" s="17">
        <v>40</v>
      </c>
      <c r="E27" s="17">
        <v>2580</v>
      </c>
      <c r="F27" s="18"/>
      <c r="G27" s="298">
        <f t="shared" si="0"/>
        <v>16.2024</v>
      </c>
      <c r="H27" s="296">
        <v>1</v>
      </c>
      <c r="I27" s="293">
        <v>16</v>
      </c>
    </row>
    <row r="28" spans="1:9" ht="12.75">
      <c r="A28" s="262">
        <v>20</v>
      </c>
      <c r="B28" s="269" t="s">
        <v>101</v>
      </c>
      <c r="C28" s="260">
        <v>30</v>
      </c>
      <c r="D28" s="260">
        <v>370</v>
      </c>
      <c r="E28" s="260">
        <v>370</v>
      </c>
      <c r="F28" s="18"/>
      <c r="G28" s="293">
        <f>C28*D28*E28*8/1000000</f>
        <v>32.856</v>
      </c>
      <c r="H28" s="293">
        <v>1</v>
      </c>
      <c r="I28" s="301">
        <f aca="true" t="shared" si="2" ref="I28:I46">H28*G28</f>
        <v>32.856</v>
      </c>
    </row>
    <row r="29" spans="1:9" ht="12.75">
      <c r="A29" s="262">
        <v>20</v>
      </c>
      <c r="B29" s="269" t="s">
        <v>101</v>
      </c>
      <c r="C29" s="260" t="s">
        <v>122</v>
      </c>
      <c r="D29" s="260">
        <v>380</v>
      </c>
      <c r="E29" s="260">
        <v>390</v>
      </c>
      <c r="F29" s="18">
        <f>7.85*1.05</f>
        <v>8.2425</v>
      </c>
      <c r="G29" s="293">
        <f>38*D29*E29*8/1000000</f>
        <v>45.0528</v>
      </c>
      <c r="H29" s="293">
        <v>1</v>
      </c>
      <c r="I29" s="301">
        <f t="shared" si="2"/>
        <v>45.0528</v>
      </c>
    </row>
    <row r="30" spans="1:9" ht="12.75">
      <c r="A30" s="22">
        <v>20</v>
      </c>
      <c r="B30" s="25" t="s">
        <v>92</v>
      </c>
      <c r="C30" s="17" t="s">
        <v>123</v>
      </c>
      <c r="D30" s="17">
        <v>360</v>
      </c>
      <c r="E30" s="17">
        <v>590</v>
      </c>
      <c r="F30" s="18">
        <v>7.85</v>
      </c>
      <c r="G30" s="295">
        <f>67.5*D30*E30*8/1000000</f>
        <v>114.696</v>
      </c>
      <c r="H30" s="296">
        <v>1</v>
      </c>
      <c r="I30" s="297">
        <f t="shared" si="2"/>
        <v>114.696</v>
      </c>
    </row>
    <row r="31" spans="1:9" ht="12.75">
      <c r="A31" s="262">
        <v>20</v>
      </c>
      <c r="B31" s="269" t="s">
        <v>101</v>
      </c>
      <c r="C31" s="260" t="s">
        <v>124</v>
      </c>
      <c r="D31" s="260">
        <v>370</v>
      </c>
      <c r="E31" s="260">
        <v>370</v>
      </c>
      <c r="F31" s="18"/>
      <c r="G31" s="293">
        <f>57.5*D31*E31*8/1000000</f>
        <v>62.974</v>
      </c>
      <c r="H31" s="293">
        <v>1</v>
      </c>
      <c r="I31" s="301">
        <f t="shared" si="2"/>
        <v>62.974</v>
      </c>
    </row>
    <row r="32" spans="1:9" ht="12.75">
      <c r="A32" s="22">
        <v>20</v>
      </c>
      <c r="B32" s="20" t="s">
        <v>92</v>
      </c>
      <c r="C32" s="17">
        <v>60</v>
      </c>
      <c r="D32" s="17">
        <v>60</v>
      </c>
      <c r="E32" s="17">
        <v>5030</v>
      </c>
      <c r="F32" s="18"/>
      <c r="G32" s="298">
        <f>E32*D32*C32*8/1000000</f>
        <v>144.864</v>
      </c>
      <c r="H32" s="296">
        <v>1</v>
      </c>
      <c r="I32" s="293">
        <f t="shared" si="2"/>
        <v>144.864</v>
      </c>
    </row>
    <row r="33" spans="1:9" ht="12.75">
      <c r="A33" s="262">
        <v>20</v>
      </c>
      <c r="B33" s="269" t="s">
        <v>101</v>
      </c>
      <c r="C33" s="260" t="s">
        <v>125</v>
      </c>
      <c r="D33" s="260">
        <v>360</v>
      </c>
      <c r="E33" s="260">
        <v>365</v>
      </c>
      <c r="F33" s="18"/>
      <c r="G33" s="293">
        <f>E33*D33*62.5*8/1000000</f>
        <v>65.7</v>
      </c>
      <c r="H33" s="293">
        <v>1</v>
      </c>
      <c r="I33" s="301">
        <f t="shared" si="2"/>
        <v>65.7</v>
      </c>
    </row>
    <row r="34" spans="1:9" ht="12.75">
      <c r="A34" s="22">
        <v>20</v>
      </c>
      <c r="B34" s="25" t="s">
        <v>92</v>
      </c>
      <c r="C34" s="17">
        <v>60</v>
      </c>
      <c r="D34" s="17">
        <v>130</v>
      </c>
      <c r="E34" s="17">
        <v>330</v>
      </c>
      <c r="F34" s="18"/>
      <c r="G34" s="298">
        <f>E34*D34*C34*8/1000000</f>
        <v>20.592</v>
      </c>
      <c r="H34" s="296">
        <v>1</v>
      </c>
      <c r="I34" s="293">
        <f t="shared" si="2"/>
        <v>20.592</v>
      </c>
    </row>
    <row r="35" spans="1:9" ht="12.75">
      <c r="A35" s="22">
        <v>20</v>
      </c>
      <c r="B35" s="25" t="s">
        <v>92</v>
      </c>
      <c r="C35" s="17">
        <v>65</v>
      </c>
      <c r="D35" s="17">
        <v>65</v>
      </c>
      <c r="E35" s="17">
        <v>3600</v>
      </c>
      <c r="F35" s="18"/>
      <c r="G35" s="298">
        <f>E35*D35*C35*7.85/1000000</f>
        <v>119.3985</v>
      </c>
      <c r="H35" s="296">
        <v>3</v>
      </c>
      <c r="I35" s="293">
        <f t="shared" si="2"/>
        <v>358.1955</v>
      </c>
    </row>
    <row r="36" spans="1:9" ht="12.75">
      <c r="A36" s="262">
        <v>20</v>
      </c>
      <c r="B36" s="269" t="s">
        <v>101</v>
      </c>
      <c r="C36" s="260">
        <v>65</v>
      </c>
      <c r="D36" s="260">
        <v>180</v>
      </c>
      <c r="E36" s="260">
        <v>590</v>
      </c>
      <c r="F36" s="18"/>
      <c r="G36" s="293">
        <f>E36*D36*C36*8/1000000</f>
        <v>55.224</v>
      </c>
      <c r="H36" s="293">
        <v>1</v>
      </c>
      <c r="I36" s="301">
        <f t="shared" si="2"/>
        <v>55.224</v>
      </c>
    </row>
    <row r="37" spans="1:9" ht="12.75">
      <c r="A37" s="22">
        <v>20</v>
      </c>
      <c r="B37" s="25" t="s">
        <v>92</v>
      </c>
      <c r="C37" s="17">
        <v>75</v>
      </c>
      <c r="D37" s="17">
        <v>410</v>
      </c>
      <c r="E37" s="17">
        <v>410</v>
      </c>
      <c r="F37" s="30"/>
      <c r="G37" s="298">
        <f>E37*D37*C37*8/1000000</f>
        <v>100.86</v>
      </c>
      <c r="H37" s="296">
        <v>1</v>
      </c>
      <c r="I37" s="293">
        <f t="shared" si="2"/>
        <v>100.86</v>
      </c>
    </row>
    <row r="38" spans="1:9" ht="12.75">
      <c r="A38" s="22">
        <v>20</v>
      </c>
      <c r="B38" s="25" t="s">
        <v>92</v>
      </c>
      <c r="C38" s="17">
        <v>90</v>
      </c>
      <c r="D38" s="17">
        <v>570</v>
      </c>
      <c r="E38" s="17">
        <v>750</v>
      </c>
      <c r="F38" s="34">
        <v>7.85</v>
      </c>
      <c r="G38" s="298">
        <f>E38*D38*C38*8/1000000</f>
        <v>307.8</v>
      </c>
      <c r="H38" s="296">
        <v>1</v>
      </c>
      <c r="I38" s="293">
        <f t="shared" si="2"/>
        <v>307.8</v>
      </c>
    </row>
    <row r="39" spans="1:9" ht="12.75">
      <c r="A39" s="22">
        <v>20</v>
      </c>
      <c r="B39" s="25" t="s">
        <v>92</v>
      </c>
      <c r="C39" s="17">
        <v>95</v>
      </c>
      <c r="D39" s="17">
        <v>95</v>
      </c>
      <c r="E39" s="17">
        <v>4920</v>
      </c>
      <c r="F39" s="38"/>
      <c r="G39" s="295">
        <f>E39*D39*C39*7.85/1000000</f>
        <v>348.56355</v>
      </c>
      <c r="H39" s="296">
        <v>1</v>
      </c>
      <c r="I39" s="297">
        <f t="shared" si="2"/>
        <v>348.56355</v>
      </c>
    </row>
    <row r="40" spans="1:9" ht="12.75">
      <c r="A40" s="22">
        <v>20</v>
      </c>
      <c r="B40" s="25" t="s">
        <v>92</v>
      </c>
      <c r="C40" s="17">
        <v>120</v>
      </c>
      <c r="D40" s="17">
        <v>230</v>
      </c>
      <c r="E40" s="17">
        <v>408</v>
      </c>
      <c r="F40" s="214"/>
      <c r="G40" s="295">
        <f aca="true" t="shared" si="3" ref="G40:G46">E40*D40*C40*8/1000000</f>
        <v>90.0864</v>
      </c>
      <c r="H40" s="296">
        <v>1</v>
      </c>
      <c r="I40" s="297">
        <f t="shared" si="2"/>
        <v>90.0864</v>
      </c>
    </row>
    <row r="41" spans="1:9" ht="12.75">
      <c r="A41" s="19">
        <v>20</v>
      </c>
      <c r="B41" s="25" t="s">
        <v>92</v>
      </c>
      <c r="C41" s="17">
        <v>125</v>
      </c>
      <c r="D41" s="17">
        <v>217</v>
      </c>
      <c r="E41" s="17">
        <v>645</v>
      </c>
      <c r="F41" s="215"/>
      <c r="G41" s="295">
        <f t="shared" si="3"/>
        <v>139.965</v>
      </c>
      <c r="H41" s="296">
        <v>1</v>
      </c>
      <c r="I41" s="297">
        <f t="shared" si="2"/>
        <v>139.965</v>
      </c>
    </row>
    <row r="42" spans="1:9" ht="12.75">
      <c r="A42" s="22">
        <v>20</v>
      </c>
      <c r="B42" s="25" t="s">
        <v>92</v>
      </c>
      <c r="C42" s="17">
        <v>130</v>
      </c>
      <c r="D42" s="17">
        <v>300</v>
      </c>
      <c r="E42" s="17">
        <v>460</v>
      </c>
      <c r="F42" s="18"/>
      <c r="G42" s="295">
        <f t="shared" si="3"/>
        <v>143.52</v>
      </c>
      <c r="H42" s="296">
        <v>1</v>
      </c>
      <c r="I42" s="297">
        <f t="shared" si="2"/>
        <v>143.52</v>
      </c>
    </row>
    <row r="43" spans="1:9" ht="12.75">
      <c r="A43" s="19">
        <v>20</v>
      </c>
      <c r="B43" s="25" t="s">
        <v>92</v>
      </c>
      <c r="C43" s="17">
        <v>135</v>
      </c>
      <c r="D43" s="17">
        <v>230</v>
      </c>
      <c r="E43" s="17">
        <v>412</v>
      </c>
      <c r="F43" s="18"/>
      <c r="G43" s="295">
        <f t="shared" si="3"/>
        <v>102.3408</v>
      </c>
      <c r="H43" s="296">
        <v>1</v>
      </c>
      <c r="I43" s="297">
        <f t="shared" si="2"/>
        <v>102.3408</v>
      </c>
    </row>
    <row r="44" spans="1:9" ht="12.75">
      <c r="A44" s="19">
        <v>20</v>
      </c>
      <c r="B44" s="25" t="s">
        <v>92</v>
      </c>
      <c r="C44" s="17">
        <v>135</v>
      </c>
      <c r="D44" s="17">
        <v>405</v>
      </c>
      <c r="E44" s="17">
        <v>405</v>
      </c>
      <c r="F44" s="18"/>
      <c r="G44" s="295">
        <f t="shared" si="3"/>
        <v>177.147</v>
      </c>
      <c r="H44" s="296">
        <v>1</v>
      </c>
      <c r="I44" s="297">
        <f t="shared" si="2"/>
        <v>177.147</v>
      </c>
    </row>
    <row r="45" spans="1:9" ht="12.75">
      <c r="A45" s="19">
        <v>20</v>
      </c>
      <c r="B45" s="25" t="s">
        <v>92</v>
      </c>
      <c r="C45" s="17">
        <v>140</v>
      </c>
      <c r="D45" s="17">
        <v>170</v>
      </c>
      <c r="E45" s="17">
        <v>240</v>
      </c>
      <c r="F45" s="45"/>
      <c r="G45" s="295">
        <f t="shared" si="3"/>
        <v>45.696</v>
      </c>
      <c r="H45" s="296">
        <v>1</v>
      </c>
      <c r="I45" s="297">
        <f t="shared" si="2"/>
        <v>45.696</v>
      </c>
    </row>
    <row r="46" spans="1:9" ht="12.75">
      <c r="A46" s="262">
        <v>20</v>
      </c>
      <c r="B46" s="269" t="s">
        <v>101</v>
      </c>
      <c r="C46" s="260">
        <v>220</v>
      </c>
      <c r="D46" s="260">
        <v>360</v>
      </c>
      <c r="E46" s="260">
        <v>745</v>
      </c>
      <c r="F46" s="33">
        <v>8.24</v>
      </c>
      <c r="G46" s="293">
        <f t="shared" si="3"/>
        <v>472.032</v>
      </c>
      <c r="H46" s="293">
        <v>1</v>
      </c>
      <c r="I46" s="301">
        <f t="shared" si="2"/>
        <v>472.032</v>
      </c>
    </row>
    <row r="47" spans="1:9" ht="12.75">
      <c r="A47" s="26"/>
      <c r="B47" s="27"/>
      <c r="C47" s="28"/>
      <c r="D47" s="29"/>
      <c r="E47" s="29"/>
      <c r="F47" s="33">
        <v>8.24</v>
      </c>
      <c r="G47" s="302"/>
      <c r="H47" s="303"/>
      <c r="I47" s="304"/>
    </row>
    <row r="48" spans="1:9" ht="12.75">
      <c r="A48" s="31" t="s">
        <v>95</v>
      </c>
      <c r="B48" s="32" t="s">
        <v>34</v>
      </c>
      <c r="C48" s="33">
        <v>36</v>
      </c>
      <c r="D48" s="33"/>
      <c r="E48" s="33">
        <v>5600</v>
      </c>
      <c r="F48" s="33">
        <v>8.24</v>
      </c>
      <c r="G48" s="305">
        <f>((3.14*(C48*C48)/4)*E48)*7.85/1000000</f>
        <v>44.7231456</v>
      </c>
      <c r="H48" s="306">
        <v>13</v>
      </c>
      <c r="I48" s="305">
        <f>G48*H48</f>
        <v>581.4008928000001</v>
      </c>
    </row>
    <row r="49" spans="1:9" ht="12.75">
      <c r="A49" s="35"/>
      <c r="B49" s="36"/>
      <c r="C49" s="37"/>
      <c r="D49" s="37"/>
      <c r="E49" s="37"/>
      <c r="F49" s="33">
        <v>7.85</v>
      </c>
      <c r="G49" s="307"/>
      <c r="H49" s="308"/>
      <c r="I49" s="307"/>
    </row>
    <row r="50" spans="1:9" ht="12.75">
      <c r="A50" s="39" t="s">
        <v>112</v>
      </c>
      <c r="B50" s="40" t="s">
        <v>34</v>
      </c>
      <c r="C50" s="6">
        <v>300</v>
      </c>
      <c r="D50" s="5"/>
      <c r="E50" s="6">
        <v>760</v>
      </c>
      <c r="F50" s="37"/>
      <c r="G50" s="284">
        <v>445</v>
      </c>
      <c r="H50" s="285">
        <v>1</v>
      </c>
      <c r="I50" s="284">
        <f>G50*H50</f>
        <v>445</v>
      </c>
    </row>
    <row r="51" spans="1:9" ht="12.75">
      <c r="A51" s="41"/>
      <c r="B51" s="42"/>
      <c r="C51" s="11"/>
      <c r="D51" s="10"/>
      <c r="E51" s="11"/>
      <c r="F51" s="34">
        <f>7.85*1.05</f>
        <v>8.2425</v>
      </c>
      <c r="G51" s="287"/>
      <c r="H51" s="288"/>
      <c r="I51" s="287"/>
    </row>
    <row r="52" spans="1:9" ht="12.75">
      <c r="A52" s="22" t="s">
        <v>117</v>
      </c>
      <c r="B52" s="20" t="s">
        <v>34</v>
      </c>
      <c r="C52" s="276" t="s">
        <v>115</v>
      </c>
      <c r="D52" s="18"/>
      <c r="E52" s="18">
        <v>2070</v>
      </c>
      <c r="F52" s="54">
        <v>8.24</v>
      </c>
      <c r="G52" s="295">
        <f>((3.14*(205*205)/4)*E52)*8/1000000</f>
        <v>546.30819</v>
      </c>
      <c r="H52" s="296">
        <v>1</v>
      </c>
      <c r="I52" s="298">
        <f>G52*H52</f>
        <v>546.30819</v>
      </c>
    </row>
    <row r="53" spans="1:9" ht="12.75">
      <c r="A53" s="22" t="s">
        <v>117</v>
      </c>
      <c r="B53" s="20" t="s">
        <v>85</v>
      </c>
      <c r="C53" s="18">
        <v>210</v>
      </c>
      <c r="D53" s="18"/>
      <c r="E53" s="18">
        <v>2030</v>
      </c>
      <c r="F53" s="55">
        <v>625</v>
      </c>
      <c r="G53" s="295">
        <f>((3.14*(C53*C53)/4)*E53)*7.85/1000000</f>
        <v>551.66310675</v>
      </c>
      <c r="H53" s="296">
        <v>1</v>
      </c>
      <c r="I53" s="295">
        <f>G53*H53</f>
        <v>551.66310675</v>
      </c>
    </row>
    <row r="54" spans="1:9" ht="12.75">
      <c r="A54" s="22" t="s">
        <v>117</v>
      </c>
      <c r="B54" s="20" t="s">
        <v>85</v>
      </c>
      <c r="C54" s="18">
        <v>210</v>
      </c>
      <c r="D54" s="18"/>
      <c r="E54" s="18">
        <v>2070</v>
      </c>
      <c r="F54" s="54">
        <v>8.24</v>
      </c>
      <c r="G54" s="295">
        <f>((3.14*(C54*C54)/4)*E54)*7.85/1000000</f>
        <v>562.53331575</v>
      </c>
      <c r="H54" s="296">
        <v>1</v>
      </c>
      <c r="I54" s="295">
        <f>G54*H54</f>
        <v>562.53331575</v>
      </c>
    </row>
    <row r="55" spans="1:9" ht="12.75">
      <c r="A55" s="22" t="s">
        <v>117</v>
      </c>
      <c r="B55" s="20" t="s">
        <v>85</v>
      </c>
      <c r="C55" s="18">
        <v>213</v>
      </c>
      <c r="D55" s="18"/>
      <c r="E55" s="18">
        <v>1990</v>
      </c>
      <c r="F55" s="54"/>
      <c r="G55" s="309">
        <v>620</v>
      </c>
      <c r="H55" s="296">
        <v>1</v>
      </c>
      <c r="I55" s="309">
        <f>G55*H55</f>
        <v>620</v>
      </c>
    </row>
    <row r="56" spans="1:9" ht="12.75">
      <c r="A56" s="43"/>
      <c r="B56" s="44"/>
      <c r="C56" s="45"/>
      <c r="D56" s="45"/>
      <c r="E56" s="45"/>
      <c r="F56" s="57">
        <f>7.85*1.05</f>
        <v>8.2425</v>
      </c>
      <c r="G56" s="310"/>
      <c r="H56" s="311"/>
      <c r="I56" s="310"/>
    </row>
    <row r="57" spans="1:9" ht="12.75">
      <c r="A57" s="31">
        <v>35</v>
      </c>
      <c r="B57" s="46" t="s">
        <v>35</v>
      </c>
      <c r="C57" s="33">
        <v>320</v>
      </c>
      <c r="D57" s="33">
        <v>205</v>
      </c>
      <c r="E57" s="33">
        <v>80</v>
      </c>
      <c r="F57" s="216"/>
      <c r="G57" s="305">
        <v>30</v>
      </c>
      <c r="H57" s="306">
        <v>24</v>
      </c>
      <c r="I57" s="305">
        <f>G57*H57</f>
        <v>720</v>
      </c>
    </row>
    <row r="58" spans="1:9" ht="12.75">
      <c r="A58" s="31">
        <v>35</v>
      </c>
      <c r="B58" s="46" t="s">
        <v>35</v>
      </c>
      <c r="C58" s="33">
        <v>760</v>
      </c>
      <c r="D58" s="33">
        <v>470</v>
      </c>
      <c r="E58" s="33">
        <v>185</v>
      </c>
      <c r="F58" s="57">
        <f>7.85*1.05</f>
        <v>8.2425</v>
      </c>
      <c r="G58" s="305">
        <v>425</v>
      </c>
      <c r="H58" s="306">
        <v>1</v>
      </c>
      <c r="I58" s="305">
        <f>G58*H58</f>
        <v>425</v>
      </c>
    </row>
    <row r="59" spans="1:9" ht="12.75">
      <c r="A59" s="31">
        <v>35</v>
      </c>
      <c r="B59" s="46" t="s">
        <v>34</v>
      </c>
      <c r="C59" s="33">
        <v>480</v>
      </c>
      <c r="D59" s="33"/>
      <c r="E59" s="33">
        <v>430</v>
      </c>
      <c r="F59" s="57">
        <f>7.85*1.05</f>
        <v>8.2425</v>
      </c>
      <c r="G59" s="305">
        <v>700</v>
      </c>
      <c r="H59" s="306">
        <v>5</v>
      </c>
      <c r="I59" s="305">
        <f>G59*H59</f>
        <v>3500</v>
      </c>
    </row>
    <row r="60" spans="1:9" ht="12.75">
      <c r="A60" s="31">
        <v>35</v>
      </c>
      <c r="B60" s="46" t="s">
        <v>33</v>
      </c>
      <c r="C60" s="33">
        <v>12</v>
      </c>
      <c r="D60" s="33">
        <v>1500</v>
      </c>
      <c r="E60" s="33">
        <v>3760</v>
      </c>
      <c r="F60" s="217">
        <f>7.85*1.05</f>
        <v>8.2425</v>
      </c>
      <c r="G60" s="305">
        <f>C60*D60*E60*7.85/1000000</f>
        <v>531.288</v>
      </c>
      <c r="H60" s="306">
        <v>1</v>
      </c>
      <c r="I60" s="305">
        <f>G60*H60</f>
        <v>531.288</v>
      </c>
    </row>
    <row r="61" spans="1:9" ht="12.75">
      <c r="A61" s="35"/>
      <c r="B61" s="47"/>
      <c r="C61" s="37"/>
      <c r="D61" s="37"/>
      <c r="E61" s="37"/>
      <c r="F61" s="57">
        <f>7.85*1.05</f>
        <v>8.2425</v>
      </c>
      <c r="G61" s="307"/>
      <c r="H61" s="308"/>
      <c r="I61" s="307"/>
    </row>
    <row r="62" spans="1:9" ht="12.75">
      <c r="A62" s="48">
        <v>45</v>
      </c>
      <c r="B62" s="49" t="s">
        <v>110</v>
      </c>
      <c r="C62" s="50" t="s">
        <v>58</v>
      </c>
      <c r="D62" s="34"/>
      <c r="E62" s="34"/>
      <c r="F62" s="57">
        <f>7.85*1.05</f>
        <v>8.2425</v>
      </c>
      <c r="G62" s="312">
        <f>((3.14*(180*180)/4*405*8/1000000)+((3.14*(205*205)/4*1360*8/1000000)))</f>
        <v>441.33328</v>
      </c>
      <c r="H62" s="313">
        <v>3</v>
      </c>
      <c r="I62" s="312">
        <f>G62*H62</f>
        <v>1323.99984</v>
      </c>
    </row>
    <row r="63" spans="1:9" ht="12.75">
      <c r="A63" s="51">
        <v>45</v>
      </c>
      <c r="B63" s="52" t="s">
        <v>110</v>
      </c>
      <c r="C63" s="53" t="s">
        <v>59</v>
      </c>
      <c r="D63" s="54"/>
      <c r="E63" s="54"/>
      <c r="F63" s="220"/>
      <c r="G63" s="312">
        <f>((3.14*(220*220)/4*1000*8/1000000)+((3.14*(490*490)/4*175*8/1000000)))</f>
        <v>567.8218999999999</v>
      </c>
      <c r="H63" s="314">
        <v>1</v>
      </c>
      <c r="I63" s="315">
        <f>G63*1</f>
        <v>567.8218999999999</v>
      </c>
    </row>
    <row r="64" spans="1:9" ht="12.75">
      <c r="A64" s="51">
        <v>45</v>
      </c>
      <c r="B64" s="52" t="s">
        <v>110</v>
      </c>
      <c r="C64" s="53" t="s">
        <v>60</v>
      </c>
      <c r="D64" s="54"/>
      <c r="E64" s="54"/>
      <c r="F64" s="57"/>
      <c r="G64" s="312">
        <f>((3.14*(220*220)/4*1000*8/1000000)+((3.14*(490*490)/4*220*8/1000000)))</f>
        <v>635.67416</v>
      </c>
      <c r="H64" s="314">
        <v>5</v>
      </c>
      <c r="I64" s="315">
        <f>G64*H64</f>
        <v>3178.3708</v>
      </c>
    </row>
    <row r="65" spans="1:9" ht="12.75">
      <c r="A65" s="51">
        <v>45</v>
      </c>
      <c r="B65" s="56" t="s">
        <v>34</v>
      </c>
      <c r="C65" s="54">
        <v>160</v>
      </c>
      <c r="D65" s="54"/>
      <c r="E65" s="54">
        <v>1830</v>
      </c>
      <c r="F65" s="57">
        <f>7.85*1.05</f>
        <v>8.2425</v>
      </c>
      <c r="G65" s="315">
        <f>(3.14*(C65*C65)/4*E566/1000000*8)</f>
        <v>115.75296</v>
      </c>
      <c r="H65" s="282">
        <v>1</v>
      </c>
      <c r="I65" s="312">
        <f>G65*H65</f>
        <v>115.75296</v>
      </c>
    </row>
    <row r="66" spans="1:9" ht="12.75">
      <c r="A66" s="51">
        <v>45</v>
      </c>
      <c r="B66" s="52" t="s">
        <v>85</v>
      </c>
      <c r="C66" s="54">
        <v>220</v>
      </c>
      <c r="D66" s="137"/>
      <c r="E66" s="58">
        <v>53</v>
      </c>
      <c r="F66" s="220"/>
      <c r="G66" s="315">
        <f>(3.14*(C66*C66)/4*E567/1000000*8)</f>
        <v>221.88496</v>
      </c>
      <c r="H66" s="316">
        <v>1</v>
      </c>
      <c r="I66" s="317">
        <f>H66*G66</f>
        <v>221.88496</v>
      </c>
    </row>
    <row r="67" spans="1:9" ht="12.75">
      <c r="A67" s="51">
        <v>45</v>
      </c>
      <c r="B67" s="52" t="s">
        <v>85</v>
      </c>
      <c r="C67" s="54">
        <v>220</v>
      </c>
      <c r="D67" s="54"/>
      <c r="E67" s="58">
        <v>198</v>
      </c>
      <c r="F67" s="221">
        <f>7.85*1.05</f>
        <v>8.2425</v>
      </c>
      <c r="G67" s="317">
        <f>(3.14*(C67*C67)/4*E67/1000000*8)</f>
        <v>60.182496</v>
      </c>
      <c r="H67" s="316">
        <v>1</v>
      </c>
      <c r="I67" s="317">
        <f>H67*G67</f>
        <v>60.182496</v>
      </c>
    </row>
    <row r="68" spans="1:9" ht="12.75">
      <c r="A68" s="48">
        <v>45</v>
      </c>
      <c r="B68" s="56" t="s">
        <v>34</v>
      </c>
      <c r="C68" s="57">
        <v>220</v>
      </c>
      <c r="D68" s="57"/>
      <c r="E68" s="57">
        <v>1480</v>
      </c>
      <c r="F68" s="221"/>
      <c r="G68" s="315">
        <f>((3.14*(C68*C68)/4)*E68)*8/1000000</f>
        <v>449.84896</v>
      </c>
      <c r="H68" s="282">
        <v>1</v>
      </c>
      <c r="I68" s="312">
        <f>G68*H68</f>
        <v>449.84896</v>
      </c>
    </row>
    <row r="69" spans="1:9" ht="12.75">
      <c r="A69" s="51">
        <v>45</v>
      </c>
      <c r="B69" s="52" t="s">
        <v>85</v>
      </c>
      <c r="C69" s="57">
        <v>220</v>
      </c>
      <c r="D69" s="58"/>
      <c r="E69" s="57">
        <v>990</v>
      </c>
      <c r="F69" s="57">
        <f>7.85*1.05</f>
        <v>8.2425</v>
      </c>
      <c r="G69" s="317">
        <f>(3.14*(C69*C69)*E69)/4*8/1000000</f>
        <v>300.91248</v>
      </c>
      <c r="H69" s="282">
        <v>1</v>
      </c>
      <c r="I69" s="317">
        <f>H69*G69</f>
        <v>300.91248</v>
      </c>
    </row>
    <row r="70" spans="1:9" ht="12.75">
      <c r="A70" s="48">
        <v>45</v>
      </c>
      <c r="B70" s="56" t="s">
        <v>34</v>
      </c>
      <c r="C70" s="57">
        <v>235</v>
      </c>
      <c r="D70" s="57"/>
      <c r="E70" s="57">
        <v>1540</v>
      </c>
      <c r="F70" s="57"/>
      <c r="G70" s="317">
        <f>(3.14*(C70*C70)*E70)/4*8/1000000</f>
        <v>534.09202</v>
      </c>
      <c r="H70" s="282">
        <v>1</v>
      </c>
      <c r="I70" s="312">
        <f aca="true" t="shared" si="4" ref="I70:I97">G70*H70</f>
        <v>534.09202</v>
      </c>
    </row>
    <row r="71" spans="1:9" ht="12.75">
      <c r="A71" s="48">
        <v>45</v>
      </c>
      <c r="B71" s="56" t="s">
        <v>34</v>
      </c>
      <c r="C71" s="57">
        <v>240</v>
      </c>
      <c r="D71" s="57"/>
      <c r="E71" s="57">
        <v>940</v>
      </c>
      <c r="F71" s="57"/>
      <c r="G71" s="315">
        <f>((3.14*(C71*C71)/4)*E71)*8/1000000</f>
        <v>340.02432</v>
      </c>
      <c r="H71" s="282">
        <v>2</v>
      </c>
      <c r="I71" s="312">
        <f t="shared" si="4"/>
        <v>680.04864</v>
      </c>
    </row>
    <row r="72" spans="1:9" ht="12.75">
      <c r="A72" s="48">
        <v>45</v>
      </c>
      <c r="B72" s="56" t="s">
        <v>34</v>
      </c>
      <c r="C72" s="57">
        <v>240</v>
      </c>
      <c r="D72" s="57"/>
      <c r="E72" s="57">
        <v>1040</v>
      </c>
      <c r="F72" s="221">
        <f>7.85*1.05</f>
        <v>8.2425</v>
      </c>
      <c r="G72" s="315">
        <f>((3.14*(C72*C72)/4)*E72)*8/1000000</f>
        <v>376.19712</v>
      </c>
      <c r="H72" s="282">
        <v>1</v>
      </c>
      <c r="I72" s="312">
        <f t="shared" si="4"/>
        <v>376.19712</v>
      </c>
    </row>
    <row r="73" spans="1:9" ht="12.75">
      <c r="A73" s="59">
        <v>45</v>
      </c>
      <c r="B73" s="49" t="s">
        <v>34</v>
      </c>
      <c r="C73" s="64">
        <v>260</v>
      </c>
      <c r="D73" s="64"/>
      <c r="E73" s="64">
        <v>1500</v>
      </c>
      <c r="F73" s="60">
        <f>7.85*1.05</f>
        <v>8.2425</v>
      </c>
      <c r="G73" s="315">
        <f>((3.14*(C73*C73)/4)*E73)*8/1000000</f>
        <v>636.792</v>
      </c>
      <c r="H73" s="313">
        <v>1</v>
      </c>
      <c r="I73" s="312">
        <f t="shared" si="4"/>
        <v>636.792</v>
      </c>
    </row>
    <row r="74" spans="1:9" ht="12.75">
      <c r="A74" s="58">
        <v>45</v>
      </c>
      <c r="B74" s="62" t="s">
        <v>34</v>
      </c>
      <c r="C74" s="58">
        <v>300</v>
      </c>
      <c r="D74" s="278"/>
      <c r="E74" s="58">
        <v>78</v>
      </c>
      <c r="F74" s="57">
        <f>7.85*1.05</f>
        <v>8.2425</v>
      </c>
      <c r="G74" s="315">
        <f>((3.14*(C74*C74)/4)*E74)*8/1000000</f>
        <v>44.0856</v>
      </c>
      <c r="H74" s="317">
        <v>2</v>
      </c>
      <c r="I74" s="318">
        <f>H74*E74</f>
        <v>156</v>
      </c>
    </row>
    <row r="75" spans="1:9" ht="12.75">
      <c r="A75" s="58">
        <v>45</v>
      </c>
      <c r="B75" s="62" t="s">
        <v>34</v>
      </c>
      <c r="C75" s="58">
        <v>300</v>
      </c>
      <c r="D75" s="278"/>
      <c r="E75" s="58">
        <v>645</v>
      </c>
      <c r="F75" s="57">
        <f>7.85*1.05</f>
        <v>8.2425</v>
      </c>
      <c r="G75" s="317">
        <f>(3.14*(C75*C75)/4*E75*8/1000000)</f>
        <v>364.554</v>
      </c>
      <c r="H75" s="316">
        <v>1</v>
      </c>
      <c r="I75" s="317">
        <f t="shared" si="4"/>
        <v>364.554</v>
      </c>
    </row>
    <row r="76" spans="1:9" ht="12.75">
      <c r="A76" s="51">
        <v>45</v>
      </c>
      <c r="B76" s="86" t="s">
        <v>34</v>
      </c>
      <c r="C76" s="85">
        <v>490</v>
      </c>
      <c r="D76" s="85"/>
      <c r="E76" s="87">
        <v>88</v>
      </c>
      <c r="F76" s="216"/>
      <c r="G76" s="317">
        <f>(3.14*(C76*C76)/4*E76*8/1000000)</f>
        <v>132.688864</v>
      </c>
      <c r="H76" s="316">
        <v>1</v>
      </c>
      <c r="I76" s="317">
        <f>H76*G76</f>
        <v>132.688864</v>
      </c>
    </row>
    <row r="77" spans="1:9" ht="12.75">
      <c r="A77" s="51">
        <v>45</v>
      </c>
      <c r="B77" s="52" t="s">
        <v>85</v>
      </c>
      <c r="C77" s="54">
        <v>490</v>
      </c>
      <c r="D77" s="137"/>
      <c r="E77" s="58">
        <v>220</v>
      </c>
      <c r="F77" s="57"/>
      <c r="G77" s="317">
        <f>(3.14*(C77*C77)/4*E77/1000000*8)</f>
        <v>331.72216</v>
      </c>
      <c r="H77" s="316">
        <v>2</v>
      </c>
      <c r="I77" s="317">
        <f>H77*G77</f>
        <v>663.44432</v>
      </c>
    </row>
    <row r="78" spans="1:9" ht="12.75">
      <c r="A78" s="59">
        <v>45</v>
      </c>
      <c r="B78" s="56" t="s">
        <v>92</v>
      </c>
      <c r="C78" s="57">
        <v>8</v>
      </c>
      <c r="D78" s="34">
        <v>110</v>
      </c>
      <c r="E78" s="57">
        <v>375</v>
      </c>
      <c r="F78" s="57"/>
      <c r="G78" s="312">
        <f>C78*D78*E78*8/1000000</f>
        <v>2.64</v>
      </c>
      <c r="H78" s="282">
        <v>2</v>
      </c>
      <c r="I78" s="312">
        <f t="shared" si="4"/>
        <v>5.28</v>
      </c>
    </row>
    <row r="79" spans="1:9" ht="12.75">
      <c r="A79" s="59">
        <v>45</v>
      </c>
      <c r="B79" s="56" t="s">
        <v>92</v>
      </c>
      <c r="C79" s="57">
        <v>23</v>
      </c>
      <c r="D79" s="34">
        <v>334</v>
      </c>
      <c r="E79" s="57">
        <v>340</v>
      </c>
      <c r="F79" s="216"/>
      <c r="G79" s="312">
        <f>C79*D79*E79*8/1000000</f>
        <v>20.89504</v>
      </c>
      <c r="H79" s="282">
        <v>1</v>
      </c>
      <c r="I79" s="312">
        <f t="shared" si="4"/>
        <v>20.89504</v>
      </c>
    </row>
    <row r="80" spans="1:9" ht="12.75">
      <c r="A80" s="59">
        <v>45</v>
      </c>
      <c r="B80" s="56" t="s">
        <v>92</v>
      </c>
      <c r="C80" s="57">
        <v>24</v>
      </c>
      <c r="D80" s="34">
        <v>80</v>
      </c>
      <c r="E80" s="57">
        <v>513</v>
      </c>
      <c r="F80" s="57">
        <f>7.85*1.05</f>
        <v>8.2425</v>
      </c>
      <c r="G80" s="312">
        <f>C80*D80*E80*8/1000000</f>
        <v>7.87968</v>
      </c>
      <c r="H80" s="282">
        <v>1</v>
      </c>
      <c r="I80" s="312">
        <f t="shared" si="4"/>
        <v>7.87968</v>
      </c>
    </row>
    <row r="81" spans="1:9" ht="12.75">
      <c r="A81" s="59">
        <v>45</v>
      </c>
      <c r="B81" s="56" t="s">
        <v>92</v>
      </c>
      <c r="C81" s="57" t="s">
        <v>102</v>
      </c>
      <c r="D81" s="57">
        <v>110</v>
      </c>
      <c r="E81" s="57">
        <v>380</v>
      </c>
      <c r="F81" s="57">
        <f>7.85*1.05</f>
        <v>8.2425</v>
      </c>
      <c r="G81" s="312">
        <f>E81*D81*31*8/1000000</f>
        <v>10.3664</v>
      </c>
      <c r="H81" s="282">
        <v>1</v>
      </c>
      <c r="I81" s="312">
        <f t="shared" si="4"/>
        <v>10.3664</v>
      </c>
    </row>
    <row r="82" spans="1:9" ht="12.75">
      <c r="A82" s="59">
        <v>45</v>
      </c>
      <c r="B82" s="56" t="s">
        <v>92</v>
      </c>
      <c r="C82" s="57">
        <v>30</v>
      </c>
      <c r="D82" s="57">
        <v>266</v>
      </c>
      <c r="E82" s="57">
        <v>275</v>
      </c>
      <c r="F82" s="216"/>
      <c r="G82" s="312">
        <f aca="true" t="shared" si="5" ref="G82:G91">C82*D82*E82*8/1000000</f>
        <v>17.556</v>
      </c>
      <c r="H82" s="282">
        <v>1</v>
      </c>
      <c r="I82" s="312">
        <f t="shared" si="4"/>
        <v>17.556</v>
      </c>
    </row>
    <row r="83" spans="1:9" ht="12.75">
      <c r="A83" s="48">
        <v>45</v>
      </c>
      <c r="B83" s="56" t="s">
        <v>92</v>
      </c>
      <c r="C83" s="57">
        <v>32</v>
      </c>
      <c r="D83" s="57">
        <v>150</v>
      </c>
      <c r="E83" s="57">
        <v>375</v>
      </c>
      <c r="F83" s="57">
        <f aca="true" t="shared" si="6" ref="F83:F89">7.85*1.05</f>
        <v>8.2425</v>
      </c>
      <c r="G83" s="312">
        <f t="shared" si="5"/>
        <v>14.4</v>
      </c>
      <c r="H83" s="282">
        <v>1</v>
      </c>
      <c r="I83" s="312">
        <f t="shared" si="4"/>
        <v>14.4</v>
      </c>
    </row>
    <row r="84" spans="1:9" ht="12.75">
      <c r="A84" s="222">
        <v>45</v>
      </c>
      <c r="B84" s="223" t="s">
        <v>92</v>
      </c>
      <c r="C84" s="221">
        <v>35</v>
      </c>
      <c r="D84" s="221">
        <v>98</v>
      </c>
      <c r="E84" s="221">
        <v>265</v>
      </c>
      <c r="F84" s="57">
        <f t="shared" si="6"/>
        <v>8.2425</v>
      </c>
      <c r="G84" s="312">
        <f t="shared" si="5"/>
        <v>7.2716</v>
      </c>
      <c r="H84" s="319">
        <v>1</v>
      </c>
      <c r="I84" s="312">
        <f t="shared" si="4"/>
        <v>7.2716</v>
      </c>
    </row>
    <row r="85" spans="1:9" ht="12.75">
      <c r="A85" s="59">
        <v>45</v>
      </c>
      <c r="B85" s="56" t="s">
        <v>92</v>
      </c>
      <c r="C85" s="57">
        <v>35</v>
      </c>
      <c r="D85" s="57">
        <v>150</v>
      </c>
      <c r="E85" s="57">
        <v>470</v>
      </c>
      <c r="F85" s="57">
        <f t="shared" si="6"/>
        <v>8.2425</v>
      </c>
      <c r="G85" s="312">
        <f t="shared" si="5"/>
        <v>19.74</v>
      </c>
      <c r="H85" s="282">
        <v>1</v>
      </c>
      <c r="I85" s="312">
        <f t="shared" si="4"/>
        <v>19.74</v>
      </c>
    </row>
    <row r="86" spans="1:9" ht="12.75">
      <c r="A86" s="48">
        <v>45</v>
      </c>
      <c r="B86" s="56" t="s">
        <v>92</v>
      </c>
      <c r="C86" s="57">
        <v>35</v>
      </c>
      <c r="D86" s="57">
        <v>187</v>
      </c>
      <c r="E86" s="57">
        <v>245</v>
      </c>
      <c r="F86" s="57">
        <f t="shared" si="6"/>
        <v>8.2425</v>
      </c>
      <c r="G86" s="312">
        <f t="shared" si="5"/>
        <v>12.8282</v>
      </c>
      <c r="H86" s="282">
        <v>1</v>
      </c>
      <c r="I86" s="312">
        <f t="shared" si="4"/>
        <v>12.8282</v>
      </c>
    </row>
    <row r="87" spans="1:9" ht="12.75">
      <c r="A87" s="48">
        <v>45</v>
      </c>
      <c r="B87" s="56" t="s">
        <v>92</v>
      </c>
      <c r="C87" s="57">
        <v>35</v>
      </c>
      <c r="D87" s="57">
        <v>220</v>
      </c>
      <c r="E87" s="57">
        <v>610</v>
      </c>
      <c r="F87" s="57">
        <f t="shared" si="6"/>
        <v>8.2425</v>
      </c>
      <c r="G87" s="312">
        <f t="shared" si="5"/>
        <v>37.576</v>
      </c>
      <c r="H87" s="282">
        <v>1</v>
      </c>
      <c r="I87" s="312">
        <f t="shared" si="4"/>
        <v>37.576</v>
      </c>
    </row>
    <row r="88" spans="1:9" ht="12.75">
      <c r="A88" s="48">
        <v>45</v>
      </c>
      <c r="B88" s="56" t="s">
        <v>92</v>
      </c>
      <c r="C88" s="57">
        <v>35</v>
      </c>
      <c r="D88" s="57">
        <v>275</v>
      </c>
      <c r="E88" s="57">
        <v>370</v>
      </c>
      <c r="F88" s="57">
        <f t="shared" si="6"/>
        <v>8.2425</v>
      </c>
      <c r="G88" s="312">
        <f t="shared" si="5"/>
        <v>28.49</v>
      </c>
      <c r="H88" s="282">
        <v>1</v>
      </c>
      <c r="I88" s="312">
        <f t="shared" si="4"/>
        <v>28.49</v>
      </c>
    </row>
    <row r="89" spans="1:9" ht="12.75">
      <c r="A89" s="48">
        <v>45</v>
      </c>
      <c r="B89" s="56" t="s">
        <v>92</v>
      </c>
      <c r="C89" s="34">
        <v>43</v>
      </c>
      <c r="D89" s="34">
        <v>130</v>
      </c>
      <c r="E89" s="34">
        <v>988</v>
      </c>
      <c r="F89" s="34">
        <f t="shared" si="6"/>
        <v>8.2425</v>
      </c>
      <c r="G89" s="312">
        <f t="shared" si="5"/>
        <v>44.18336</v>
      </c>
      <c r="H89" s="282">
        <v>1</v>
      </c>
      <c r="I89" s="312">
        <f t="shared" si="4"/>
        <v>44.18336</v>
      </c>
    </row>
    <row r="90" spans="1:9" ht="12.75">
      <c r="A90" s="48">
        <v>45</v>
      </c>
      <c r="B90" s="56" t="s">
        <v>92</v>
      </c>
      <c r="C90" s="34">
        <v>59</v>
      </c>
      <c r="D90" s="57">
        <v>130</v>
      </c>
      <c r="E90" s="57">
        <v>760</v>
      </c>
      <c r="F90" s="57"/>
      <c r="G90" s="312">
        <f t="shared" si="5"/>
        <v>46.6336</v>
      </c>
      <c r="H90" s="282">
        <v>1</v>
      </c>
      <c r="I90" s="312">
        <f t="shared" si="4"/>
        <v>46.6336</v>
      </c>
    </row>
    <row r="91" spans="1:9" ht="12.75">
      <c r="A91" s="48">
        <v>45</v>
      </c>
      <c r="B91" s="56" t="s">
        <v>92</v>
      </c>
      <c r="C91" s="57">
        <v>65</v>
      </c>
      <c r="D91" s="57">
        <v>158</v>
      </c>
      <c r="E91" s="57">
        <v>575</v>
      </c>
      <c r="F91" s="57">
        <f aca="true" t="shared" si="7" ref="F91:F99">7.85*1.05</f>
        <v>8.2425</v>
      </c>
      <c r="G91" s="312">
        <f t="shared" si="5"/>
        <v>47.242</v>
      </c>
      <c r="H91" s="282">
        <v>1</v>
      </c>
      <c r="I91" s="312">
        <f t="shared" si="4"/>
        <v>47.242</v>
      </c>
    </row>
    <row r="92" spans="1:9" ht="12.75">
      <c r="A92" s="59">
        <v>45</v>
      </c>
      <c r="B92" s="61" t="s">
        <v>92</v>
      </c>
      <c r="C92" s="58">
        <v>70</v>
      </c>
      <c r="D92" s="58">
        <v>140</v>
      </c>
      <c r="E92" s="58">
        <v>550</v>
      </c>
      <c r="F92" s="57">
        <f t="shared" si="7"/>
        <v>8.2425</v>
      </c>
      <c r="G92" s="317">
        <f>72.5*D92*E92*8/1000000</f>
        <v>44.66</v>
      </c>
      <c r="H92" s="316">
        <v>1</v>
      </c>
      <c r="I92" s="317">
        <f t="shared" si="4"/>
        <v>44.66</v>
      </c>
    </row>
    <row r="93" spans="1:9" ht="12.75">
      <c r="A93" s="48">
        <v>45</v>
      </c>
      <c r="B93" s="56" t="s">
        <v>92</v>
      </c>
      <c r="C93" s="57">
        <v>70</v>
      </c>
      <c r="D93" s="57">
        <v>160</v>
      </c>
      <c r="E93" s="57">
        <v>600</v>
      </c>
      <c r="F93" s="57">
        <f t="shared" si="7"/>
        <v>8.2425</v>
      </c>
      <c r="G93" s="312">
        <f>C93*D93*E93*8/1000000</f>
        <v>53.76</v>
      </c>
      <c r="H93" s="282">
        <v>1</v>
      </c>
      <c r="I93" s="312">
        <f t="shared" si="4"/>
        <v>53.76</v>
      </c>
    </row>
    <row r="94" spans="1:9" ht="12.75">
      <c r="A94" s="48">
        <v>45</v>
      </c>
      <c r="B94" s="56" t="s">
        <v>92</v>
      </c>
      <c r="C94" s="57">
        <v>70</v>
      </c>
      <c r="D94" s="57">
        <v>335</v>
      </c>
      <c r="E94" s="57">
        <v>495</v>
      </c>
      <c r="F94" s="57">
        <f t="shared" si="7"/>
        <v>8.2425</v>
      </c>
      <c r="G94" s="312">
        <f>C94*D94*E94*8/1000000</f>
        <v>92.862</v>
      </c>
      <c r="H94" s="282">
        <v>1</v>
      </c>
      <c r="I94" s="312">
        <f t="shared" si="4"/>
        <v>92.862</v>
      </c>
    </row>
    <row r="95" spans="1:9" ht="12.75">
      <c r="A95" s="216">
        <v>45</v>
      </c>
      <c r="B95" s="270" t="s">
        <v>92</v>
      </c>
      <c r="C95" s="216">
        <v>110</v>
      </c>
      <c r="D95" s="216">
        <v>140</v>
      </c>
      <c r="E95" s="216">
        <v>480</v>
      </c>
      <c r="F95" s="57">
        <f t="shared" si="7"/>
        <v>8.2425</v>
      </c>
      <c r="G95" s="320">
        <f>115*D95*E95*8/1000000</f>
        <v>61.824</v>
      </c>
      <c r="H95" s="321">
        <v>2</v>
      </c>
      <c r="I95" s="320">
        <f t="shared" si="4"/>
        <v>123.648</v>
      </c>
    </row>
    <row r="96" spans="1:9" ht="12.75">
      <c r="A96" s="59">
        <v>45</v>
      </c>
      <c r="B96" s="56" t="s">
        <v>92</v>
      </c>
      <c r="C96" s="57">
        <v>110</v>
      </c>
      <c r="D96" s="57">
        <v>145</v>
      </c>
      <c r="E96" s="57">
        <v>765</v>
      </c>
      <c r="F96" s="57">
        <f t="shared" si="7"/>
        <v>8.2425</v>
      </c>
      <c r="G96" s="312">
        <f>C96*D96*E96*8/1000000</f>
        <v>97.614</v>
      </c>
      <c r="H96" s="282">
        <v>1</v>
      </c>
      <c r="I96" s="312">
        <f t="shared" si="4"/>
        <v>97.614</v>
      </c>
    </row>
    <row r="97" spans="1:9" ht="12.75">
      <c r="A97" s="59">
        <v>45</v>
      </c>
      <c r="B97" s="56" t="s">
        <v>92</v>
      </c>
      <c r="C97" s="57">
        <v>110</v>
      </c>
      <c r="D97" s="34">
        <v>370</v>
      </c>
      <c r="E97" s="57">
        <v>780</v>
      </c>
      <c r="F97" s="34">
        <f t="shared" si="7"/>
        <v>8.2425</v>
      </c>
      <c r="G97" s="312">
        <f>C97*D97*E97*8/1000000</f>
        <v>253.968</v>
      </c>
      <c r="H97" s="282">
        <v>1</v>
      </c>
      <c r="I97" s="312">
        <f t="shared" si="4"/>
        <v>253.968</v>
      </c>
    </row>
    <row r="98" spans="1:9" ht="12.75">
      <c r="A98" s="58">
        <v>45</v>
      </c>
      <c r="B98" s="62" t="s">
        <v>92</v>
      </c>
      <c r="C98" s="58">
        <v>110</v>
      </c>
      <c r="D98" s="58">
        <v>390</v>
      </c>
      <c r="E98" s="58">
        <v>510</v>
      </c>
      <c r="F98" s="34">
        <f t="shared" si="7"/>
        <v>8.2425</v>
      </c>
      <c r="G98" s="317">
        <f>115*D98*520*8/1000000</f>
        <v>186.576</v>
      </c>
      <c r="H98" s="316">
        <v>1</v>
      </c>
      <c r="I98" s="317">
        <v>187</v>
      </c>
    </row>
    <row r="99" spans="1:9" ht="12.75">
      <c r="A99" s="218">
        <v>45</v>
      </c>
      <c r="B99" s="225" t="s">
        <v>92</v>
      </c>
      <c r="C99" s="226">
        <v>110</v>
      </c>
      <c r="D99" s="226">
        <v>400</v>
      </c>
      <c r="E99" s="226">
        <v>1490</v>
      </c>
      <c r="F99" s="57">
        <f t="shared" si="7"/>
        <v>8.2425</v>
      </c>
      <c r="G99" s="322">
        <f aca="true" t="shared" si="8" ref="G99:G131">C99*D99*E99*8/1000000</f>
        <v>524.48</v>
      </c>
      <c r="H99" s="323">
        <v>1</v>
      </c>
      <c r="I99" s="322">
        <f aca="true" t="shared" si="9" ref="I99:I131">G99*H99</f>
        <v>524.48</v>
      </c>
    </row>
    <row r="100" spans="1:9" ht="12.75">
      <c r="A100" s="59">
        <v>45</v>
      </c>
      <c r="B100" s="56" t="s">
        <v>92</v>
      </c>
      <c r="C100" s="57">
        <v>115</v>
      </c>
      <c r="D100" s="57">
        <v>150</v>
      </c>
      <c r="E100" s="57">
        <v>745</v>
      </c>
      <c r="F100" s="57"/>
      <c r="G100" s="312">
        <f t="shared" si="8"/>
        <v>102.81</v>
      </c>
      <c r="H100" s="282">
        <v>1</v>
      </c>
      <c r="I100" s="312">
        <f t="shared" si="9"/>
        <v>102.81</v>
      </c>
    </row>
    <row r="101" spans="1:9" ht="12.75">
      <c r="A101" s="48">
        <v>45</v>
      </c>
      <c r="B101" s="56" t="s">
        <v>92</v>
      </c>
      <c r="C101" s="57">
        <v>120</v>
      </c>
      <c r="D101" s="57">
        <v>190</v>
      </c>
      <c r="E101" s="57">
        <v>600</v>
      </c>
      <c r="F101" s="57">
        <f aca="true" t="shared" si="10" ref="F101:F109">7.85*1.05</f>
        <v>8.2425</v>
      </c>
      <c r="G101" s="312">
        <f t="shared" si="8"/>
        <v>109.44</v>
      </c>
      <c r="H101" s="282">
        <v>1</v>
      </c>
      <c r="I101" s="312">
        <f t="shared" si="9"/>
        <v>109.44</v>
      </c>
    </row>
    <row r="102" spans="1:9" ht="12.75">
      <c r="A102" s="48">
        <v>45</v>
      </c>
      <c r="B102" s="56" t="s">
        <v>92</v>
      </c>
      <c r="C102" s="57">
        <v>120</v>
      </c>
      <c r="D102" s="57">
        <v>195</v>
      </c>
      <c r="E102" s="57">
        <v>830</v>
      </c>
      <c r="F102" s="57">
        <f t="shared" si="10"/>
        <v>8.2425</v>
      </c>
      <c r="G102" s="312">
        <f t="shared" si="8"/>
        <v>155.376</v>
      </c>
      <c r="H102" s="282">
        <v>1</v>
      </c>
      <c r="I102" s="312">
        <f t="shared" si="9"/>
        <v>155.376</v>
      </c>
    </row>
    <row r="103" spans="1:9" ht="12.75">
      <c r="A103" s="59">
        <v>45</v>
      </c>
      <c r="B103" s="56" t="s">
        <v>92</v>
      </c>
      <c r="C103" s="34">
        <v>120</v>
      </c>
      <c r="D103" s="34">
        <v>380</v>
      </c>
      <c r="E103" s="34">
        <v>2210</v>
      </c>
      <c r="F103" s="57">
        <f t="shared" si="10"/>
        <v>8.2425</v>
      </c>
      <c r="G103" s="312">
        <f t="shared" si="8"/>
        <v>806.208</v>
      </c>
      <c r="H103" s="282">
        <v>1</v>
      </c>
      <c r="I103" s="312">
        <f t="shared" si="9"/>
        <v>806.208</v>
      </c>
    </row>
    <row r="104" spans="1:9" ht="12.75">
      <c r="A104" s="59">
        <v>45</v>
      </c>
      <c r="B104" s="56" t="s">
        <v>92</v>
      </c>
      <c r="C104" s="34">
        <v>120</v>
      </c>
      <c r="D104" s="34">
        <v>395</v>
      </c>
      <c r="E104" s="34">
        <v>695</v>
      </c>
      <c r="F104" s="57">
        <f t="shared" si="10"/>
        <v>8.2425</v>
      </c>
      <c r="G104" s="312">
        <f t="shared" si="8"/>
        <v>263.544</v>
      </c>
      <c r="H104" s="282">
        <v>1</v>
      </c>
      <c r="I104" s="312">
        <f t="shared" si="9"/>
        <v>263.544</v>
      </c>
    </row>
    <row r="105" spans="1:9" ht="12.75">
      <c r="A105" s="63">
        <v>45</v>
      </c>
      <c r="B105" s="56" t="s">
        <v>92</v>
      </c>
      <c r="C105" s="64">
        <v>130</v>
      </c>
      <c r="D105" s="64">
        <v>280</v>
      </c>
      <c r="E105" s="64">
        <v>340</v>
      </c>
      <c r="F105" s="57">
        <f t="shared" si="10"/>
        <v>8.2425</v>
      </c>
      <c r="G105" s="312">
        <f t="shared" si="8"/>
        <v>99.008</v>
      </c>
      <c r="H105" s="313">
        <v>1</v>
      </c>
      <c r="I105" s="312">
        <f t="shared" si="9"/>
        <v>99.008</v>
      </c>
    </row>
    <row r="106" spans="1:9" ht="12.75">
      <c r="A106" s="48">
        <v>45</v>
      </c>
      <c r="B106" s="56" t="s">
        <v>92</v>
      </c>
      <c r="C106" s="57">
        <v>130</v>
      </c>
      <c r="D106" s="57">
        <v>440</v>
      </c>
      <c r="E106" s="57">
        <v>470</v>
      </c>
      <c r="F106" s="34">
        <f t="shared" si="10"/>
        <v>8.2425</v>
      </c>
      <c r="G106" s="312">
        <f t="shared" si="8"/>
        <v>215.072</v>
      </c>
      <c r="H106" s="282">
        <v>1</v>
      </c>
      <c r="I106" s="312">
        <f t="shared" si="9"/>
        <v>215.072</v>
      </c>
    </row>
    <row r="107" spans="1:9" ht="12.75">
      <c r="A107" s="48">
        <v>45</v>
      </c>
      <c r="B107" s="56" t="s">
        <v>92</v>
      </c>
      <c r="C107" s="57">
        <v>133</v>
      </c>
      <c r="D107" s="57">
        <v>205</v>
      </c>
      <c r="E107" s="57">
        <v>630</v>
      </c>
      <c r="F107" s="57">
        <f t="shared" si="10"/>
        <v>8.2425</v>
      </c>
      <c r="G107" s="312">
        <f t="shared" si="8"/>
        <v>137.4156</v>
      </c>
      <c r="H107" s="282">
        <v>1</v>
      </c>
      <c r="I107" s="312">
        <f t="shared" si="9"/>
        <v>137.4156</v>
      </c>
    </row>
    <row r="108" spans="1:9" ht="12.75">
      <c r="A108" s="48">
        <v>45</v>
      </c>
      <c r="B108" s="56" t="s">
        <v>92</v>
      </c>
      <c r="C108" s="57">
        <v>140</v>
      </c>
      <c r="D108" s="57">
        <v>200</v>
      </c>
      <c r="E108" s="57">
        <v>600</v>
      </c>
      <c r="F108" s="57">
        <f t="shared" si="10"/>
        <v>8.2425</v>
      </c>
      <c r="G108" s="312">
        <f t="shared" si="8"/>
        <v>134.4</v>
      </c>
      <c r="H108" s="282">
        <v>1</v>
      </c>
      <c r="I108" s="312">
        <f t="shared" si="9"/>
        <v>134.4</v>
      </c>
    </row>
    <row r="109" spans="1:9" ht="12.75">
      <c r="A109" s="59">
        <v>45</v>
      </c>
      <c r="B109" s="56" t="s">
        <v>92</v>
      </c>
      <c r="C109" s="57">
        <v>140</v>
      </c>
      <c r="D109" s="57">
        <v>370</v>
      </c>
      <c r="E109" s="57">
        <v>2210</v>
      </c>
      <c r="F109" s="57">
        <f t="shared" si="10"/>
        <v>8.2425</v>
      </c>
      <c r="G109" s="312">
        <f t="shared" si="8"/>
        <v>915.824</v>
      </c>
      <c r="H109" s="282">
        <v>1</v>
      </c>
      <c r="I109" s="312">
        <f t="shared" si="9"/>
        <v>915.824</v>
      </c>
    </row>
    <row r="110" spans="1:9" ht="12.75">
      <c r="A110" s="59">
        <v>45</v>
      </c>
      <c r="B110" s="56" t="s">
        <v>92</v>
      </c>
      <c r="C110" s="57">
        <v>140</v>
      </c>
      <c r="D110" s="57">
        <v>380</v>
      </c>
      <c r="E110" s="57">
        <v>780</v>
      </c>
      <c r="F110" s="34">
        <v>7.85</v>
      </c>
      <c r="G110" s="312">
        <f t="shared" si="8"/>
        <v>331.968</v>
      </c>
      <c r="H110" s="282">
        <v>1</v>
      </c>
      <c r="I110" s="312">
        <f t="shared" si="9"/>
        <v>331.968</v>
      </c>
    </row>
    <row r="111" spans="1:9" ht="12.75">
      <c r="A111" s="48">
        <v>45</v>
      </c>
      <c r="B111" s="56" t="s">
        <v>92</v>
      </c>
      <c r="C111" s="57">
        <v>140</v>
      </c>
      <c r="D111" s="57">
        <v>640</v>
      </c>
      <c r="E111" s="57">
        <v>1010</v>
      </c>
      <c r="F111" s="57">
        <f>7.85*1.05</f>
        <v>8.2425</v>
      </c>
      <c r="G111" s="312">
        <f t="shared" si="8"/>
        <v>723.968</v>
      </c>
      <c r="H111" s="282">
        <v>1</v>
      </c>
      <c r="I111" s="312">
        <f t="shared" si="9"/>
        <v>723.968</v>
      </c>
    </row>
    <row r="112" spans="1:9" ht="12.75">
      <c r="A112" s="59">
        <v>45</v>
      </c>
      <c r="B112" s="56" t="s">
        <v>92</v>
      </c>
      <c r="C112" s="57">
        <v>140</v>
      </c>
      <c r="D112" s="57">
        <v>640</v>
      </c>
      <c r="E112" s="57">
        <v>1970</v>
      </c>
      <c r="F112" s="57">
        <f>7.85*1.05</f>
        <v>8.2425</v>
      </c>
      <c r="G112" s="312">
        <f t="shared" si="8"/>
        <v>1412.096</v>
      </c>
      <c r="H112" s="282">
        <v>1</v>
      </c>
      <c r="I112" s="312">
        <f t="shared" si="9"/>
        <v>1412.096</v>
      </c>
    </row>
    <row r="113" spans="1:9" ht="12.75">
      <c r="A113" s="59">
        <v>45</v>
      </c>
      <c r="B113" s="56" t="s">
        <v>92</v>
      </c>
      <c r="C113" s="34">
        <v>150</v>
      </c>
      <c r="D113" s="34">
        <v>205</v>
      </c>
      <c r="E113" s="34">
        <v>267</v>
      </c>
      <c r="F113" s="57"/>
      <c r="G113" s="312">
        <f t="shared" si="8"/>
        <v>65.682</v>
      </c>
      <c r="H113" s="282">
        <v>1</v>
      </c>
      <c r="I113" s="312">
        <f t="shared" si="9"/>
        <v>65.682</v>
      </c>
    </row>
    <row r="114" spans="1:9" ht="12.75">
      <c r="A114" s="59">
        <v>45</v>
      </c>
      <c r="B114" s="56" t="s">
        <v>92</v>
      </c>
      <c r="C114" s="34">
        <v>150</v>
      </c>
      <c r="D114" s="34">
        <v>220</v>
      </c>
      <c r="E114" s="34">
        <v>600</v>
      </c>
      <c r="F114" s="57">
        <f>7.85*1.05</f>
        <v>8.2425</v>
      </c>
      <c r="G114" s="312">
        <f t="shared" si="8"/>
        <v>158.4</v>
      </c>
      <c r="H114" s="282">
        <v>1</v>
      </c>
      <c r="I114" s="312">
        <f t="shared" si="9"/>
        <v>158.4</v>
      </c>
    </row>
    <row r="115" spans="1:9" ht="12.75">
      <c r="A115" s="48">
        <v>45</v>
      </c>
      <c r="B115" s="56" t="s">
        <v>92</v>
      </c>
      <c r="C115" s="57">
        <v>150</v>
      </c>
      <c r="D115" s="34">
        <v>280</v>
      </c>
      <c r="E115" s="57">
        <v>800</v>
      </c>
      <c r="F115" s="57">
        <f>7.85*1.05</f>
        <v>8.2425</v>
      </c>
      <c r="G115" s="312">
        <f t="shared" si="8"/>
        <v>268.8</v>
      </c>
      <c r="H115" s="282">
        <v>1</v>
      </c>
      <c r="I115" s="312">
        <f t="shared" si="9"/>
        <v>268.8</v>
      </c>
    </row>
    <row r="116" spans="1:9" ht="12.75">
      <c r="A116" s="48">
        <v>45</v>
      </c>
      <c r="B116" s="56" t="s">
        <v>92</v>
      </c>
      <c r="C116" s="57">
        <v>150</v>
      </c>
      <c r="D116" s="57">
        <v>305</v>
      </c>
      <c r="E116" s="57">
        <v>370</v>
      </c>
      <c r="F116" s="67"/>
      <c r="G116" s="312">
        <f t="shared" si="8"/>
        <v>135.42</v>
      </c>
      <c r="H116" s="282">
        <v>1</v>
      </c>
      <c r="I116" s="312">
        <f t="shared" si="9"/>
        <v>135.42</v>
      </c>
    </row>
    <row r="117" spans="1:9" ht="12.75">
      <c r="A117" s="59">
        <v>45</v>
      </c>
      <c r="B117" s="56" t="s">
        <v>92</v>
      </c>
      <c r="C117" s="57">
        <v>150</v>
      </c>
      <c r="D117" s="57">
        <v>370</v>
      </c>
      <c r="E117" s="57">
        <v>1370</v>
      </c>
      <c r="F117" s="70">
        <v>7.85</v>
      </c>
      <c r="G117" s="312">
        <f t="shared" si="8"/>
        <v>608.28</v>
      </c>
      <c r="H117" s="282">
        <v>1</v>
      </c>
      <c r="I117" s="312">
        <f t="shared" si="9"/>
        <v>608.28</v>
      </c>
    </row>
    <row r="118" spans="1:9" ht="12.75">
      <c r="A118" s="48">
        <v>45</v>
      </c>
      <c r="B118" s="56" t="s">
        <v>92</v>
      </c>
      <c r="C118" s="34">
        <v>160</v>
      </c>
      <c r="D118" s="34">
        <v>630</v>
      </c>
      <c r="E118" s="34">
        <v>1020</v>
      </c>
      <c r="F118" s="73"/>
      <c r="G118" s="312">
        <f t="shared" si="8"/>
        <v>822.528</v>
      </c>
      <c r="H118" s="282">
        <v>1</v>
      </c>
      <c r="I118" s="312">
        <f t="shared" si="9"/>
        <v>822.528</v>
      </c>
    </row>
    <row r="119" spans="1:9" ht="12.75">
      <c r="A119" s="59">
        <v>45</v>
      </c>
      <c r="B119" s="56" t="s">
        <v>92</v>
      </c>
      <c r="C119" s="57">
        <v>160</v>
      </c>
      <c r="D119" s="57">
        <v>635</v>
      </c>
      <c r="E119" s="57">
        <v>1030</v>
      </c>
      <c r="F119" s="76">
        <v>7.85</v>
      </c>
      <c r="G119" s="312">
        <f t="shared" si="8"/>
        <v>837.184</v>
      </c>
      <c r="H119" s="282">
        <v>1</v>
      </c>
      <c r="I119" s="312">
        <f t="shared" si="9"/>
        <v>837.184</v>
      </c>
    </row>
    <row r="120" spans="1:9" ht="12.75">
      <c r="A120" s="48">
        <v>45</v>
      </c>
      <c r="B120" s="56" t="s">
        <v>92</v>
      </c>
      <c r="C120" s="57">
        <v>165</v>
      </c>
      <c r="D120" s="57">
        <v>430</v>
      </c>
      <c r="E120" s="57">
        <v>620</v>
      </c>
      <c r="F120" s="33">
        <v>7.85</v>
      </c>
      <c r="G120" s="312">
        <f t="shared" si="8"/>
        <v>351.912</v>
      </c>
      <c r="H120" s="282">
        <v>1</v>
      </c>
      <c r="I120" s="312">
        <f t="shared" si="9"/>
        <v>351.912</v>
      </c>
    </row>
    <row r="121" spans="1:9" ht="12.75">
      <c r="A121" s="59">
        <v>45</v>
      </c>
      <c r="B121" s="56" t="s">
        <v>92</v>
      </c>
      <c r="C121" s="57">
        <v>175</v>
      </c>
      <c r="D121" s="57">
        <v>500</v>
      </c>
      <c r="E121" s="57">
        <v>1005</v>
      </c>
      <c r="F121" s="33">
        <v>7.85</v>
      </c>
      <c r="G121" s="312">
        <f t="shared" si="8"/>
        <v>703.5</v>
      </c>
      <c r="H121" s="282">
        <v>1</v>
      </c>
      <c r="I121" s="312">
        <f t="shared" si="9"/>
        <v>703.5</v>
      </c>
    </row>
    <row r="122" spans="1:9" ht="12.75">
      <c r="A122" s="59">
        <v>45</v>
      </c>
      <c r="B122" s="56" t="s">
        <v>92</v>
      </c>
      <c r="C122" s="34">
        <v>180</v>
      </c>
      <c r="D122" s="34">
        <v>500</v>
      </c>
      <c r="E122" s="34">
        <v>1630</v>
      </c>
      <c r="F122" s="33">
        <v>7.85</v>
      </c>
      <c r="G122" s="312">
        <f t="shared" si="8"/>
        <v>1173.6</v>
      </c>
      <c r="H122" s="282">
        <v>1</v>
      </c>
      <c r="I122" s="312">
        <f t="shared" si="9"/>
        <v>1173.6</v>
      </c>
    </row>
    <row r="123" spans="1:9" ht="12.75">
      <c r="A123" s="48">
        <v>45</v>
      </c>
      <c r="B123" s="56" t="s">
        <v>92</v>
      </c>
      <c r="C123" s="34">
        <v>180</v>
      </c>
      <c r="D123" s="34">
        <v>620</v>
      </c>
      <c r="E123" s="34">
        <v>1010</v>
      </c>
      <c r="F123" s="33">
        <v>7.85</v>
      </c>
      <c r="G123" s="312">
        <f t="shared" si="8"/>
        <v>901.728</v>
      </c>
      <c r="H123" s="282">
        <v>1</v>
      </c>
      <c r="I123" s="312">
        <f t="shared" si="9"/>
        <v>901.728</v>
      </c>
    </row>
    <row r="124" spans="1:9" ht="12.75">
      <c r="A124" s="48">
        <v>45</v>
      </c>
      <c r="B124" s="56" t="s">
        <v>92</v>
      </c>
      <c r="C124" s="34">
        <v>190</v>
      </c>
      <c r="D124" s="34">
        <v>690</v>
      </c>
      <c r="E124" s="34">
        <v>750</v>
      </c>
      <c r="F124" s="33">
        <v>7.85</v>
      </c>
      <c r="G124" s="312">
        <f t="shared" si="8"/>
        <v>786.6</v>
      </c>
      <c r="H124" s="282">
        <v>1</v>
      </c>
      <c r="I124" s="312">
        <f t="shared" si="9"/>
        <v>786.6</v>
      </c>
    </row>
    <row r="125" spans="1:9" ht="12.75">
      <c r="A125" s="48">
        <v>45</v>
      </c>
      <c r="B125" s="56" t="s">
        <v>92</v>
      </c>
      <c r="C125" s="57">
        <v>195</v>
      </c>
      <c r="D125" s="57">
        <v>630</v>
      </c>
      <c r="E125" s="57">
        <v>830</v>
      </c>
      <c r="F125" s="73"/>
      <c r="G125" s="312">
        <f t="shared" si="8"/>
        <v>815.724</v>
      </c>
      <c r="H125" s="282">
        <v>1</v>
      </c>
      <c r="I125" s="312">
        <f t="shared" si="9"/>
        <v>815.724</v>
      </c>
    </row>
    <row r="126" spans="1:9" ht="12.75">
      <c r="A126" s="59">
        <v>45</v>
      </c>
      <c r="B126" s="56" t="s">
        <v>92</v>
      </c>
      <c r="C126" s="34">
        <v>200</v>
      </c>
      <c r="D126" s="34">
        <v>200</v>
      </c>
      <c r="E126" s="34">
        <v>2080</v>
      </c>
      <c r="F126" s="227"/>
      <c r="G126" s="312">
        <f t="shared" si="8"/>
        <v>665.6</v>
      </c>
      <c r="H126" s="282">
        <v>1</v>
      </c>
      <c r="I126" s="312">
        <f t="shared" si="9"/>
        <v>665.6</v>
      </c>
    </row>
    <row r="127" spans="1:9" ht="12.75">
      <c r="A127" s="48">
        <v>45</v>
      </c>
      <c r="B127" s="56" t="s">
        <v>92</v>
      </c>
      <c r="C127" s="34">
        <v>220</v>
      </c>
      <c r="D127" s="57">
        <v>620</v>
      </c>
      <c r="E127" s="57">
        <v>950</v>
      </c>
      <c r="F127" s="228"/>
      <c r="G127" s="312">
        <f t="shared" si="8"/>
        <v>1036.64</v>
      </c>
      <c r="H127" s="282">
        <v>1</v>
      </c>
      <c r="I127" s="312">
        <f t="shared" si="9"/>
        <v>1036.64</v>
      </c>
    </row>
    <row r="128" spans="1:9" ht="12.75">
      <c r="A128" s="59">
        <v>45</v>
      </c>
      <c r="B128" s="56" t="s">
        <v>92</v>
      </c>
      <c r="C128" s="57">
        <v>240</v>
      </c>
      <c r="D128" s="57">
        <v>280</v>
      </c>
      <c r="E128" s="57">
        <v>980</v>
      </c>
      <c r="F128" s="85">
        <v>7.85</v>
      </c>
      <c r="G128" s="312">
        <f t="shared" si="8"/>
        <v>526.848</v>
      </c>
      <c r="H128" s="282">
        <v>2</v>
      </c>
      <c r="I128" s="312">
        <f t="shared" si="9"/>
        <v>1053.696</v>
      </c>
    </row>
    <row r="129" spans="1:9" ht="12.75">
      <c r="A129" s="48">
        <v>45</v>
      </c>
      <c r="B129" s="56" t="s">
        <v>92</v>
      </c>
      <c r="C129" s="57">
        <v>260</v>
      </c>
      <c r="D129" s="57">
        <v>320</v>
      </c>
      <c r="E129" s="57">
        <v>740</v>
      </c>
      <c r="F129" s="85">
        <f>7.85*1.05</f>
        <v>8.2425</v>
      </c>
      <c r="G129" s="312">
        <f t="shared" si="8"/>
        <v>492.544</v>
      </c>
      <c r="H129" s="282">
        <v>1</v>
      </c>
      <c r="I129" s="312">
        <f t="shared" si="9"/>
        <v>492.544</v>
      </c>
    </row>
    <row r="130" spans="1:9" ht="12.75">
      <c r="A130" s="59">
        <v>45</v>
      </c>
      <c r="B130" s="56" t="s">
        <v>92</v>
      </c>
      <c r="C130" s="57">
        <v>260</v>
      </c>
      <c r="D130" s="57">
        <v>330</v>
      </c>
      <c r="E130" s="57">
        <v>1240</v>
      </c>
      <c r="F130" s="85">
        <f>7.85*1.05</f>
        <v>8.2425</v>
      </c>
      <c r="G130" s="312">
        <f t="shared" si="8"/>
        <v>851.136</v>
      </c>
      <c r="H130" s="282">
        <v>1</v>
      </c>
      <c r="I130" s="312">
        <f t="shared" si="9"/>
        <v>851.136</v>
      </c>
    </row>
    <row r="131" spans="1:9" ht="12.75">
      <c r="A131" s="224">
        <v>45</v>
      </c>
      <c r="B131" s="225" t="s">
        <v>92</v>
      </c>
      <c r="C131" s="217">
        <v>280</v>
      </c>
      <c r="D131" s="217">
        <v>495</v>
      </c>
      <c r="E131" s="217">
        <v>720</v>
      </c>
      <c r="F131" s="85">
        <f>7.85*1.05</f>
        <v>8.2425</v>
      </c>
      <c r="G131" s="322">
        <f t="shared" si="8"/>
        <v>798.336</v>
      </c>
      <c r="H131" s="323">
        <v>1</v>
      </c>
      <c r="I131" s="322">
        <f t="shared" si="9"/>
        <v>798.336</v>
      </c>
    </row>
    <row r="132" spans="1:9" ht="12.75">
      <c r="A132" s="65"/>
      <c r="B132" s="66"/>
      <c r="C132" s="67"/>
      <c r="D132" s="67"/>
      <c r="E132" s="67"/>
      <c r="F132" s="85">
        <f>7.85*1.05</f>
        <v>8.2425</v>
      </c>
      <c r="G132" s="324"/>
      <c r="H132" s="325"/>
      <c r="I132" s="324"/>
    </row>
    <row r="133" spans="1:9" ht="12.75">
      <c r="A133" s="68">
        <v>50</v>
      </c>
      <c r="B133" s="69" t="s">
        <v>34</v>
      </c>
      <c r="C133" s="70">
        <v>40</v>
      </c>
      <c r="D133" s="70"/>
      <c r="E133" s="79">
        <v>3890</v>
      </c>
      <c r="F133" s="87">
        <f>7.85*1.05</f>
        <v>8.2425</v>
      </c>
      <c r="G133" s="326">
        <f>(3.14*(C133*C133)/4*E133*8/1000000)</f>
        <v>39.08672</v>
      </c>
      <c r="H133" s="327">
        <v>1</v>
      </c>
      <c r="I133" s="326">
        <f>H133*G133</f>
        <v>39.08672</v>
      </c>
    </row>
    <row r="134" spans="1:9" ht="12.75">
      <c r="A134" s="68">
        <v>50</v>
      </c>
      <c r="B134" s="69" t="s">
        <v>34</v>
      </c>
      <c r="C134" s="70">
        <v>40</v>
      </c>
      <c r="D134" s="70"/>
      <c r="E134" s="70">
        <v>5330</v>
      </c>
      <c r="F134" s="88"/>
      <c r="G134" s="328">
        <f>((3.14*(C134*C134)/4)*E134)*7.85/1000000</f>
        <v>52.551668</v>
      </c>
      <c r="H134" s="329">
        <v>13</v>
      </c>
      <c r="I134" s="328">
        <f>G134*H134</f>
        <v>683.171684</v>
      </c>
    </row>
    <row r="135" spans="1:9" ht="12.75">
      <c r="A135" s="71"/>
      <c r="B135" s="72"/>
      <c r="C135" s="73"/>
      <c r="D135" s="73"/>
      <c r="E135" s="73"/>
      <c r="F135" s="85"/>
      <c r="G135" s="330"/>
      <c r="H135" s="331"/>
      <c r="I135" s="330"/>
    </row>
    <row r="136" spans="1:9" ht="12.75">
      <c r="A136" s="74" t="s">
        <v>86</v>
      </c>
      <c r="B136" s="75" t="s">
        <v>34</v>
      </c>
      <c r="C136" s="33">
        <v>56</v>
      </c>
      <c r="D136" s="76"/>
      <c r="E136" s="76">
        <v>3120</v>
      </c>
      <c r="F136" s="87">
        <f aca="true" t="shared" si="11" ref="F136:F152">7.85*1.05</f>
        <v>8.2425</v>
      </c>
      <c r="G136" s="332">
        <f aca="true" t="shared" si="12" ref="G136:G141">((3.14*(C136*C136)/4)*E136)*7.85/1000000</f>
        <v>60.29342592000001</v>
      </c>
      <c r="H136" s="306">
        <v>1</v>
      </c>
      <c r="I136" s="332">
        <f aca="true" t="shared" si="13" ref="I136:I141">G136*H136</f>
        <v>60.29342592000001</v>
      </c>
    </row>
    <row r="137" spans="1:9" ht="12.75">
      <c r="A137" s="31" t="s">
        <v>86</v>
      </c>
      <c r="B137" s="46" t="s">
        <v>34</v>
      </c>
      <c r="C137" s="33">
        <v>56</v>
      </c>
      <c r="D137" s="33"/>
      <c r="E137" s="33">
        <v>5140</v>
      </c>
      <c r="F137" s="33">
        <f t="shared" si="11"/>
        <v>8.2425</v>
      </c>
      <c r="G137" s="305">
        <f t="shared" si="12"/>
        <v>99.32955424</v>
      </c>
      <c r="H137" s="306">
        <v>5</v>
      </c>
      <c r="I137" s="332">
        <f t="shared" si="13"/>
        <v>496.64777119999997</v>
      </c>
    </row>
    <row r="138" spans="1:9" ht="12.75">
      <c r="A138" s="31" t="s">
        <v>86</v>
      </c>
      <c r="B138" s="46" t="s">
        <v>34</v>
      </c>
      <c r="C138" s="33">
        <v>56</v>
      </c>
      <c r="D138" s="33"/>
      <c r="E138" s="33">
        <v>5250</v>
      </c>
      <c r="F138" s="87">
        <f t="shared" si="11"/>
        <v>8.2425</v>
      </c>
      <c r="G138" s="305">
        <f t="shared" si="12"/>
        <v>101.45528400000002</v>
      </c>
      <c r="H138" s="306">
        <v>11</v>
      </c>
      <c r="I138" s="332">
        <f t="shared" si="13"/>
        <v>1116.0081240000002</v>
      </c>
    </row>
    <row r="139" spans="1:9" ht="12.75">
      <c r="A139" s="31" t="s">
        <v>86</v>
      </c>
      <c r="B139" s="46" t="s">
        <v>34</v>
      </c>
      <c r="C139" s="33">
        <v>56</v>
      </c>
      <c r="D139" s="33"/>
      <c r="E139" s="33">
        <v>5270</v>
      </c>
      <c r="F139" s="33">
        <f t="shared" si="11"/>
        <v>8.2425</v>
      </c>
      <c r="G139" s="305">
        <f t="shared" si="12"/>
        <v>101.84178032000001</v>
      </c>
      <c r="H139" s="306">
        <v>12</v>
      </c>
      <c r="I139" s="332">
        <f t="shared" si="13"/>
        <v>1222.1013638400002</v>
      </c>
    </row>
    <row r="140" spans="1:9" ht="12.75">
      <c r="A140" s="31" t="s">
        <v>86</v>
      </c>
      <c r="B140" s="32" t="s">
        <v>34</v>
      </c>
      <c r="C140" s="33">
        <v>56</v>
      </c>
      <c r="D140" s="33"/>
      <c r="E140" s="33">
        <v>5300</v>
      </c>
      <c r="F140" s="33">
        <f t="shared" si="11"/>
        <v>8.2425</v>
      </c>
      <c r="G140" s="305">
        <f t="shared" si="12"/>
        <v>102.42152480000001</v>
      </c>
      <c r="H140" s="306">
        <v>4</v>
      </c>
      <c r="I140" s="332">
        <f t="shared" si="13"/>
        <v>409.68609920000006</v>
      </c>
    </row>
    <row r="141" spans="1:9" ht="12.75">
      <c r="A141" s="31" t="s">
        <v>86</v>
      </c>
      <c r="B141" s="46" t="s">
        <v>34</v>
      </c>
      <c r="C141" s="33">
        <v>56</v>
      </c>
      <c r="D141" s="33"/>
      <c r="E141" s="33">
        <v>5300</v>
      </c>
      <c r="F141" s="33">
        <f t="shared" si="11"/>
        <v>8.2425</v>
      </c>
      <c r="G141" s="305">
        <f t="shared" si="12"/>
        <v>102.42152480000001</v>
      </c>
      <c r="H141" s="306">
        <v>12</v>
      </c>
      <c r="I141" s="332">
        <f t="shared" si="13"/>
        <v>1229.0582976</v>
      </c>
    </row>
    <row r="142" spans="1:9" ht="12.75">
      <c r="A142" s="71"/>
      <c r="B142" s="72"/>
      <c r="C142" s="73"/>
      <c r="D142" s="73"/>
      <c r="E142" s="73"/>
      <c r="F142" s="33">
        <f t="shared" si="11"/>
        <v>8.2425</v>
      </c>
      <c r="G142" s="330"/>
      <c r="H142" s="331"/>
      <c r="I142" s="330"/>
    </row>
    <row r="143" spans="1:9" ht="12.75">
      <c r="A143" s="77">
        <v>60</v>
      </c>
      <c r="B143" s="78" t="s">
        <v>85</v>
      </c>
      <c r="C143" s="79">
        <v>40</v>
      </c>
      <c r="D143" s="79"/>
      <c r="E143" s="79">
        <v>5200</v>
      </c>
      <c r="F143" s="33">
        <f t="shared" si="11"/>
        <v>8.2425</v>
      </c>
      <c r="G143" s="328">
        <v>50</v>
      </c>
      <c r="H143" s="329">
        <v>1</v>
      </c>
      <c r="I143" s="333">
        <v>50</v>
      </c>
    </row>
    <row r="144" spans="1:9" ht="12.75">
      <c r="A144" s="80"/>
      <c r="B144" s="81"/>
      <c r="C144" s="82"/>
      <c r="D144" s="82"/>
      <c r="E144" s="82"/>
      <c r="F144" s="33">
        <f t="shared" si="11"/>
        <v>8.2425</v>
      </c>
      <c r="G144" s="330"/>
      <c r="H144" s="331"/>
      <c r="I144" s="334"/>
    </row>
    <row r="145" spans="1:9" ht="12.75">
      <c r="A145" s="83" t="s">
        <v>51</v>
      </c>
      <c r="B145" s="84" t="s">
        <v>34</v>
      </c>
      <c r="C145" s="85">
        <v>20</v>
      </c>
      <c r="D145" s="85"/>
      <c r="E145" s="85">
        <v>5800</v>
      </c>
      <c r="F145" s="33">
        <f t="shared" si="11"/>
        <v>8.2425</v>
      </c>
      <c r="G145" s="335">
        <f>((3.14*(C145*C145)/4)*E145)*7.85/1000000</f>
        <v>14.29642</v>
      </c>
      <c r="H145" s="336">
        <f>I145/G145</f>
        <v>13.989516256517366</v>
      </c>
      <c r="I145" s="335">
        <v>200</v>
      </c>
    </row>
    <row r="146" spans="1:9" ht="12.75">
      <c r="A146" s="83" t="s">
        <v>51</v>
      </c>
      <c r="B146" s="86" t="s">
        <v>34</v>
      </c>
      <c r="C146" s="85">
        <v>170</v>
      </c>
      <c r="D146" s="85"/>
      <c r="E146" s="87">
        <v>75</v>
      </c>
      <c r="F146" s="87">
        <f t="shared" si="11"/>
        <v>8.2425</v>
      </c>
      <c r="G146" s="317">
        <f>(3.14*(C146*C146)/4*E146*8/1000000)</f>
        <v>13.6119</v>
      </c>
      <c r="H146" s="316">
        <v>13</v>
      </c>
      <c r="I146" s="317">
        <f>H146*G146</f>
        <v>176.9547</v>
      </c>
    </row>
    <row r="147" spans="1:9" ht="12.75">
      <c r="A147" s="93" t="s">
        <v>51</v>
      </c>
      <c r="B147" s="86" t="s">
        <v>34</v>
      </c>
      <c r="C147" s="92">
        <v>220</v>
      </c>
      <c r="D147" s="137"/>
      <c r="E147" s="58">
        <v>930</v>
      </c>
      <c r="F147" s="87">
        <f t="shared" si="11"/>
        <v>8.2425</v>
      </c>
      <c r="G147" s="317">
        <f>(3.14*(C147*C147)/4*E147/1000000*8)</f>
        <v>282.67536</v>
      </c>
      <c r="H147" s="316">
        <v>1</v>
      </c>
      <c r="I147" s="317">
        <f>G147*H147</f>
        <v>282.67536</v>
      </c>
    </row>
    <row r="148" spans="1:9" ht="12.75">
      <c r="A148" s="83" t="s">
        <v>51</v>
      </c>
      <c r="B148" s="86" t="s">
        <v>34</v>
      </c>
      <c r="C148" s="85">
        <v>240</v>
      </c>
      <c r="D148" s="85"/>
      <c r="E148" s="85">
        <v>2080</v>
      </c>
      <c r="F148" s="33">
        <f t="shared" si="11"/>
        <v>8.2425</v>
      </c>
      <c r="G148" s="335">
        <f aca="true" t="shared" si="14" ref="G148:G153">((3.14*(C148*C148)/4*E148)/1000000*8)</f>
        <v>752.39424</v>
      </c>
      <c r="H148" s="336">
        <v>1</v>
      </c>
      <c r="I148" s="335">
        <f aca="true" t="shared" si="15" ref="I148:I182">G148*H148</f>
        <v>752.39424</v>
      </c>
    </row>
    <row r="149" spans="1:9" ht="12.75">
      <c r="A149" s="83" t="s">
        <v>51</v>
      </c>
      <c r="B149" s="86" t="s">
        <v>34</v>
      </c>
      <c r="C149" s="85">
        <v>250</v>
      </c>
      <c r="D149" s="85"/>
      <c r="E149" s="85">
        <v>2070</v>
      </c>
      <c r="F149" s="33">
        <f t="shared" si="11"/>
        <v>8.2425</v>
      </c>
      <c r="G149" s="335">
        <f t="shared" si="14"/>
        <v>812.475</v>
      </c>
      <c r="H149" s="336">
        <v>1</v>
      </c>
      <c r="I149" s="335">
        <f t="shared" si="15"/>
        <v>812.475</v>
      </c>
    </row>
    <row r="150" spans="1:9" ht="12.75">
      <c r="A150" s="83" t="s">
        <v>51</v>
      </c>
      <c r="B150" s="86" t="s">
        <v>34</v>
      </c>
      <c r="C150" s="85">
        <v>255</v>
      </c>
      <c r="D150" s="85"/>
      <c r="E150" s="85">
        <v>925</v>
      </c>
      <c r="F150" s="87">
        <f t="shared" si="11"/>
        <v>8.2425</v>
      </c>
      <c r="G150" s="335">
        <f t="shared" si="14"/>
        <v>377.730225</v>
      </c>
      <c r="H150" s="336">
        <v>1</v>
      </c>
      <c r="I150" s="335">
        <f t="shared" si="15"/>
        <v>377.730225</v>
      </c>
    </row>
    <row r="151" spans="1:9" ht="12.75">
      <c r="A151" s="83" t="s">
        <v>51</v>
      </c>
      <c r="B151" s="86" t="s">
        <v>34</v>
      </c>
      <c r="C151" s="85">
        <v>255</v>
      </c>
      <c r="D151" s="85"/>
      <c r="E151" s="85">
        <v>1135</v>
      </c>
      <c r="F151" s="33">
        <f t="shared" si="11"/>
        <v>8.2425</v>
      </c>
      <c r="G151" s="335">
        <f t="shared" si="14"/>
        <v>463.485195</v>
      </c>
      <c r="H151" s="336">
        <v>1</v>
      </c>
      <c r="I151" s="335">
        <f t="shared" si="15"/>
        <v>463.485195</v>
      </c>
    </row>
    <row r="152" spans="1:9" ht="12.75">
      <c r="A152" s="83" t="s">
        <v>51</v>
      </c>
      <c r="B152" s="86" t="s">
        <v>34</v>
      </c>
      <c r="C152" s="85">
        <v>275</v>
      </c>
      <c r="D152" s="85"/>
      <c r="E152" s="87">
        <v>80</v>
      </c>
      <c r="F152" s="87">
        <f t="shared" si="11"/>
        <v>8.2425</v>
      </c>
      <c r="G152" s="317">
        <f>(3.14*(C152*C152)/4*E152*8/1000000)</f>
        <v>37.994</v>
      </c>
      <c r="H152" s="316">
        <v>1</v>
      </c>
      <c r="I152" s="317">
        <f>H152*G152</f>
        <v>37.994</v>
      </c>
    </row>
    <row r="153" spans="1:9" ht="12.75">
      <c r="A153" s="83" t="s">
        <v>51</v>
      </c>
      <c r="B153" s="86" t="s">
        <v>34</v>
      </c>
      <c r="C153" s="85">
        <v>275</v>
      </c>
      <c r="D153" s="85"/>
      <c r="E153" s="85">
        <v>640</v>
      </c>
      <c r="F153" s="94"/>
      <c r="G153" s="335">
        <f t="shared" si="14"/>
        <v>303.952</v>
      </c>
      <c r="H153" s="336">
        <v>1</v>
      </c>
      <c r="I153" s="335">
        <f t="shared" si="15"/>
        <v>303.952</v>
      </c>
    </row>
    <row r="154" spans="1:9" ht="12.75">
      <c r="A154" s="83" t="s">
        <v>51</v>
      </c>
      <c r="B154" s="86" t="s">
        <v>34</v>
      </c>
      <c r="C154" s="85">
        <v>300</v>
      </c>
      <c r="D154" s="85"/>
      <c r="E154" s="87">
        <v>65</v>
      </c>
      <c r="F154" s="95"/>
      <c r="G154" s="317">
        <f>(3.14*(C154*C154)/4*E154*8/1000000)</f>
        <v>36.738</v>
      </c>
      <c r="H154" s="316">
        <v>1</v>
      </c>
      <c r="I154" s="317">
        <f>H154*G154</f>
        <v>36.738</v>
      </c>
    </row>
    <row r="155" spans="1:9" ht="12.75">
      <c r="A155" s="83" t="s">
        <v>51</v>
      </c>
      <c r="B155" s="86" t="s">
        <v>34</v>
      </c>
      <c r="C155" s="85">
        <v>300</v>
      </c>
      <c r="D155" s="85"/>
      <c r="E155" s="87">
        <v>75</v>
      </c>
      <c r="F155" s="85"/>
      <c r="G155" s="317">
        <f>(3.14*(C155*C155)/4*E155*8/1000000)</f>
        <v>42.39</v>
      </c>
      <c r="H155" s="316">
        <v>1</v>
      </c>
      <c r="I155" s="317">
        <f>H155*G155</f>
        <v>42.39</v>
      </c>
    </row>
    <row r="156" spans="1:9" ht="12.75">
      <c r="A156" s="83" t="s">
        <v>51</v>
      </c>
      <c r="B156" s="86" t="s">
        <v>34</v>
      </c>
      <c r="C156" s="85">
        <v>320</v>
      </c>
      <c r="D156" s="85"/>
      <c r="E156" s="87">
        <v>320</v>
      </c>
      <c r="F156" s="94">
        <v>7.85</v>
      </c>
      <c r="G156" s="317">
        <f>(3.14*(C156*C156)/4*E156*8/1000000)</f>
        <v>205.78304</v>
      </c>
      <c r="H156" s="316">
        <v>1</v>
      </c>
      <c r="I156" s="317">
        <f>H156*G156</f>
        <v>205.78304</v>
      </c>
    </row>
    <row r="157" spans="1:9" ht="12.75">
      <c r="A157" s="83" t="s">
        <v>51</v>
      </c>
      <c r="B157" s="89" t="s">
        <v>110</v>
      </c>
      <c r="C157" s="90" t="s">
        <v>5</v>
      </c>
      <c r="D157" s="85"/>
      <c r="E157" s="85"/>
      <c r="F157" s="94">
        <v>7.85</v>
      </c>
      <c r="G157" s="335">
        <f>(((3.14*(115*115)/4*340)/1000000*8)+((3.14*(130*130)/4*830)/1000000*8))</f>
        <v>116.32758000000001</v>
      </c>
      <c r="H157" s="337">
        <v>2</v>
      </c>
      <c r="I157" s="335">
        <f t="shared" si="15"/>
        <v>232.65516000000002</v>
      </c>
    </row>
    <row r="158" spans="1:9" ht="12.75">
      <c r="A158" s="83" t="s">
        <v>51</v>
      </c>
      <c r="B158" s="86" t="s">
        <v>110</v>
      </c>
      <c r="C158" s="90" t="s">
        <v>36</v>
      </c>
      <c r="D158" s="85"/>
      <c r="E158" s="85"/>
      <c r="F158" s="232"/>
      <c r="G158" s="335">
        <f>(((3.14*(120*120)/4*230)/1000000*8)+((3.14*(155*155)/4*840)/1000000*8))</f>
        <v>147.53604</v>
      </c>
      <c r="H158" s="337">
        <v>8</v>
      </c>
      <c r="I158" s="335">
        <f t="shared" si="15"/>
        <v>1180.28832</v>
      </c>
    </row>
    <row r="159" spans="1:9" ht="12.75">
      <c r="A159" s="83" t="s">
        <v>51</v>
      </c>
      <c r="B159" s="89" t="s">
        <v>110</v>
      </c>
      <c r="C159" s="91" t="s">
        <v>6</v>
      </c>
      <c r="D159" s="92"/>
      <c r="E159" s="92"/>
      <c r="F159" s="233"/>
      <c r="G159" s="335">
        <f>(((3.14*(120*120)/4*405)/1000000*8)+((3.14*(140*140)/4*695)/1000000*8))</f>
        <v>122.17112</v>
      </c>
      <c r="H159" s="337">
        <v>1</v>
      </c>
      <c r="I159" s="335">
        <f t="shared" si="15"/>
        <v>122.17112</v>
      </c>
    </row>
    <row r="160" spans="1:9" ht="12.75">
      <c r="A160" s="83" t="s">
        <v>51</v>
      </c>
      <c r="B160" s="89" t="s">
        <v>110</v>
      </c>
      <c r="C160" s="90" t="s">
        <v>7</v>
      </c>
      <c r="D160" s="85"/>
      <c r="E160" s="85"/>
      <c r="F160" s="34"/>
      <c r="G160" s="335">
        <f>(((3.14*(125*125)/4*790)/1000000*8)+((3.14*(160*160)/4*750)/1000000*8))</f>
        <v>198.09474999999998</v>
      </c>
      <c r="H160" s="337">
        <v>2</v>
      </c>
      <c r="I160" s="335">
        <f t="shared" si="15"/>
        <v>396.18949999999995</v>
      </c>
    </row>
    <row r="161" spans="1:9" ht="12.75">
      <c r="A161" s="83" t="s">
        <v>51</v>
      </c>
      <c r="B161" s="89" t="s">
        <v>110</v>
      </c>
      <c r="C161" s="90" t="s">
        <v>10</v>
      </c>
      <c r="D161" s="85"/>
      <c r="E161" s="85"/>
      <c r="F161" s="233"/>
      <c r="G161" s="335">
        <f>(((3.14*(130*130)/4*490)/1000000*8)+((3.14*(170*170)/4*620)/1000000*8))</f>
        <v>164.52972</v>
      </c>
      <c r="H161" s="337">
        <v>1</v>
      </c>
      <c r="I161" s="335">
        <f t="shared" si="15"/>
        <v>164.52972</v>
      </c>
    </row>
    <row r="162" spans="1:9" ht="12.75">
      <c r="A162" s="83" t="s">
        <v>51</v>
      </c>
      <c r="B162" s="89" t="s">
        <v>110</v>
      </c>
      <c r="C162" s="90" t="s">
        <v>9</v>
      </c>
      <c r="D162" s="85"/>
      <c r="E162" s="85"/>
      <c r="F162" s="76">
        <v>8.24</v>
      </c>
      <c r="G162" s="335">
        <f>(((3.14*(130*130)/4*545)/1000000*8)+((3.14*(160*160)/4*570)/1000000*8))</f>
        <v>149.4797</v>
      </c>
      <c r="H162" s="337">
        <v>3</v>
      </c>
      <c r="I162" s="335">
        <f t="shared" si="15"/>
        <v>448.43910000000005</v>
      </c>
    </row>
    <row r="163" spans="1:9" ht="12.75">
      <c r="A163" s="83" t="s">
        <v>51</v>
      </c>
      <c r="B163" s="89" t="s">
        <v>110</v>
      </c>
      <c r="C163" s="90" t="s">
        <v>8</v>
      </c>
      <c r="D163" s="85"/>
      <c r="E163" s="85"/>
      <c r="F163" s="233"/>
      <c r="G163" s="335">
        <f>(((3.14*(130*130)/4*640)/1000000*8)+((3.14*(175*175)/4*630)/1000000*8))</f>
        <v>189.08923</v>
      </c>
      <c r="H163" s="337">
        <v>2</v>
      </c>
      <c r="I163" s="335">
        <f t="shared" si="15"/>
        <v>378.17846</v>
      </c>
    </row>
    <row r="164" spans="1:9" ht="12.75">
      <c r="A164" s="83" t="s">
        <v>51</v>
      </c>
      <c r="B164" s="89" t="s">
        <v>110</v>
      </c>
      <c r="C164" s="91" t="s">
        <v>11</v>
      </c>
      <c r="D164" s="92"/>
      <c r="E164" s="92"/>
      <c r="F164" s="6"/>
      <c r="G164" s="335">
        <f>(((3.14*(130*130)/4*670)/1000000*8)+((3.14*(180*180)/4*320)/1000000*8))</f>
        <v>136.21948</v>
      </c>
      <c r="H164" s="337">
        <v>1</v>
      </c>
      <c r="I164" s="335">
        <f t="shared" si="15"/>
        <v>136.21948</v>
      </c>
    </row>
    <row r="165" spans="1:9" ht="12.75">
      <c r="A165" s="83" t="s">
        <v>51</v>
      </c>
      <c r="B165" s="89" t="s">
        <v>110</v>
      </c>
      <c r="C165" s="91" t="s">
        <v>126</v>
      </c>
      <c r="D165" s="92"/>
      <c r="E165" s="92"/>
      <c r="F165" s="233"/>
      <c r="G165" s="335">
        <f>(((3.14*(140*140)/4*390)/1000000*8)+((3.14*(180*180)/4*290)/1000000*8)+((3.14*(140*140)/4*300)/1000000*8))</f>
        <v>143.9376</v>
      </c>
      <c r="H165" s="337">
        <v>1</v>
      </c>
      <c r="I165" s="335">
        <f t="shared" si="15"/>
        <v>143.9376</v>
      </c>
    </row>
    <row r="166" spans="1:9" ht="12.75">
      <c r="A166" s="83" t="s">
        <v>51</v>
      </c>
      <c r="B166" s="86" t="s">
        <v>110</v>
      </c>
      <c r="C166" s="90" t="s">
        <v>4</v>
      </c>
      <c r="D166" s="85"/>
      <c r="E166" s="85"/>
      <c r="F166" s="104">
        <v>7.85</v>
      </c>
      <c r="G166" s="335">
        <f>(((3.14*(150*150)/4*400)/1000000*8)+((3.14*(180*180)/4*370)/1000000*8)+((3.14*(150*150)/4*590)/1000000*8))</f>
        <v>215.17164000000002</v>
      </c>
      <c r="H166" s="337">
        <v>1</v>
      </c>
      <c r="I166" s="335">
        <f t="shared" si="15"/>
        <v>215.17164000000002</v>
      </c>
    </row>
    <row r="167" spans="1:9" ht="12.75">
      <c r="A167" s="93" t="s">
        <v>51</v>
      </c>
      <c r="B167" s="86" t="s">
        <v>110</v>
      </c>
      <c r="C167" s="90" t="s">
        <v>127</v>
      </c>
      <c r="D167" s="85"/>
      <c r="E167" s="85"/>
      <c r="F167" s="104">
        <v>7.85</v>
      </c>
      <c r="G167" s="335">
        <f>(((3.14*(155*155)/4*275)/1000000*8)+((3.14*(180*180)/4*720)/1000000*8)+((3.14*(155*155)/4*275)/1000000*8))</f>
        <v>229.48219</v>
      </c>
      <c r="H167" s="337">
        <v>3</v>
      </c>
      <c r="I167" s="335">
        <f t="shared" si="15"/>
        <v>688.4465700000001</v>
      </c>
    </row>
    <row r="168" spans="1:9" ht="12.75">
      <c r="A168" s="83" t="s">
        <v>51</v>
      </c>
      <c r="B168" s="89" t="s">
        <v>110</v>
      </c>
      <c r="C168" s="90" t="s">
        <v>12</v>
      </c>
      <c r="D168" s="85"/>
      <c r="E168" s="85"/>
      <c r="F168" s="233"/>
      <c r="G168" s="335">
        <f>(((3.14*(155*155)/4*165)/1000000*8)+((3.14*(190*190)/4*1715)/1000000*8))</f>
        <v>413.698925</v>
      </c>
      <c r="H168" s="337">
        <v>1</v>
      </c>
      <c r="I168" s="335">
        <f t="shared" si="15"/>
        <v>413.698925</v>
      </c>
    </row>
    <row r="169" spans="1:9" ht="12.75">
      <c r="A169" s="83" t="s">
        <v>51</v>
      </c>
      <c r="B169" s="89" t="s">
        <v>110</v>
      </c>
      <c r="C169" s="91" t="s">
        <v>128</v>
      </c>
      <c r="D169" s="92"/>
      <c r="E169" s="92"/>
      <c r="F169" s="108"/>
      <c r="G169" s="335">
        <f>(((3.14*(155*155)/4*615)/1000000*8)+((3.14*(180*180)/4*645)/1000000*8))</f>
        <v>224.028795</v>
      </c>
      <c r="H169" s="337">
        <v>1</v>
      </c>
      <c r="I169" s="335">
        <f t="shared" si="15"/>
        <v>224.028795</v>
      </c>
    </row>
    <row r="170" spans="1:9" ht="12.75">
      <c r="A170" s="83" t="s">
        <v>51</v>
      </c>
      <c r="B170" s="89" t="s">
        <v>110</v>
      </c>
      <c r="C170" s="90" t="s">
        <v>129</v>
      </c>
      <c r="D170" s="85"/>
      <c r="E170" s="85"/>
      <c r="F170" s="108"/>
      <c r="G170" s="335">
        <f>(((3.14*(180*180)/4*615)/1000000*8)+((3.14*(230*230)/4*460)/1000000*8)+((3.14*(280*280)/4*470)/1000000*8))</f>
        <v>509.35824</v>
      </c>
      <c r="H170" s="337">
        <v>1</v>
      </c>
      <c r="I170" s="335">
        <f t="shared" si="15"/>
        <v>509.35824</v>
      </c>
    </row>
    <row r="171" spans="1:9" ht="12.75">
      <c r="A171" s="93" t="s">
        <v>51</v>
      </c>
      <c r="B171" s="86" t="s">
        <v>110</v>
      </c>
      <c r="C171" s="91" t="s">
        <v>130</v>
      </c>
      <c r="D171" s="137"/>
      <c r="E171" s="58"/>
      <c r="F171" s="108"/>
      <c r="G171" s="317">
        <f>(((3.14*(232.5*232.5)/4*950)/1000000*8)+(3.14*(180*180)/4*40)/1000000*8)</f>
        <v>330.63846750000005</v>
      </c>
      <c r="H171" s="316">
        <v>1</v>
      </c>
      <c r="I171" s="317">
        <v>331</v>
      </c>
    </row>
    <row r="172" spans="1:9" ht="12.75">
      <c r="A172" s="93" t="s">
        <v>51</v>
      </c>
      <c r="B172" s="86" t="s">
        <v>110</v>
      </c>
      <c r="C172" s="91" t="s">
        <v>131</v>
      </c>
      <c r="D172" s="137"/>
      <c r="E172" s="58"/>
      <c r="F172" s="108"/>
      <c r="G172" s="317">
        <f>(((3.14*(227.5*227.5)/4*960)/1000000*8)+(3.14*(180*180)/4*70)/1000000*8)</f>
        <v>326.27112</v>
      </c>
      <c r="H172" s="316">
        <v>1</v>
      </c>
      <c r="I172" s="317">
        <f>G172*H172</f>
        <v>326.27112</v>
      </c>
    </row>
    <row r="173" spans="1:9" ht="12.75">
      <c r="A173" s="93" t="s">
        <v>51</v>
      </c>
      <c r="B173" s="86" t="s">
        <v>110</v>
      </c>
      <c r="C173" s="91" t="s">
        <v>132</v>
      </c>
      <c r="D173" s="137"/>
      <c r="E173" s="58"/>
      <c r="F173" s="108"/>
      <c r="G173" s="317">
        <f>(((3.14*(230*230)/4*940)/1000000*8)+(3.14*(130*130)/4*50)/1000000*8)</f>
        <v>317.58588000000003</v>
      </c>
      <c r="H173" s="316">
        <v>1</v>
      </c>
      <c r="I173" s="317">
        <f>G173*H173</f>
        <v>317.58588000000003</v>
      </c>
    </row>
    <row r="174" spans="1:9" ht="12.75">
      <c r="A174" s="83" t="s">
        <v>51</v>
      </c>
      <c r="B174" s="86" t="s">
        <v>92</v>
      </c>
      <c r="C174" s="85">
        <v>40</v>
      </c>
      <c r="D174" s="85">
        <v>170</v>
      </c>
      <c r="E174" s="85">
        <v>600</v>
      </c>
      <c r="F174" s="108"/>
      <c r="G174" s="335">
        <f aca="true" t="shared" si="16" ref="G174:G182">E174*D174*C174*8/1000000</f>
        <v>32.64</v>
      </c>
      <c r="H174" s="336">
        <v>1</v>
      </c>
      <c r="I174" s="335">
        <f t="shared" si="15"/>
        <v>32.64</v>
      </c>
    </row>
    <row r="175" spans="1:9" ht="12.75">
      <c r="A175" s="83" t="s">
        <v>51</v>
      </c>
      <c r="B175" s="86" t="s">
        <v>92</v>
      </c>
      <c r="C175" s="85">
        <v>95</v>
      </c>
      <c r="D175" s="85">
        <v>225</v>
      </c>
      <c r="E175" s="85">
        <v>900</v>
      </c>
      <c r="F175" s="108"/>
      <c r="G175" s="335">
        <f t="shared" si="16"/>
        <v>153.9</v>
      </c>
      <c r="H175" s="336">
        <v>1</v>
      </c>
      <c r="I175" s="335">
        <f t="shared" si="15"/>
        <v>153.9</v>
      </c>
    </row>
    <row r="176" spans="1:9" ht="12.75">
      <c r="A176" s="83" t="s">
        <v>51</v>
      </c>
      <c r="B176" s="86" t="s">
        <v>92</v>
      </c>
      <c r="C176" s="85">
        <v>100</v>
      </c>
      <c r="D176" s="85">
        <v>125</v>
      </c>
      <c r="E176" s="85">
        <v>450</v>
      </c>
      <c r="F176" s="237"/>
      <c r="G176" s="335">
        <f t="shared" si="16"/>
        <v>45</v>
      </c>
      <c r="H176" s="336">
        <v>1</v>
      </c>
      <c r="I176" s="335">
        <f t="shared" si="15"/>
        <v>45</v>
      </c>
    </row>
    <row r="177" spans="1:9" ht="12.75">
      <c r="A177" s="58" t="s">
        <v>51</v>
      </c>
      <c r="B177" s="61" t="s">
        <v>101</v>
      </c>
      <c r="C177" s="58" t="s">
        <v>133</v>
      </c>
      <c r="D177" s="58" t="s">
        <v>134</v>
      </c>
      <c r="E177" s="58">
        <v>1540</v>
      </c>
      <c r="F177" s="108"/>
      <c r="G177" s="338">
        <v>750</v>
      </c>
      <c r="H177" s="316">
        <v>1</v>
      </c>
      <c r="I177" s="338">
        <f>G177*H177</f>
        <v>750</v>
      </c>
    </row>
    <row r="178" spans="1:9" ht="12.75">
      <c r="A178" s="58" t="s">
        <v>51</v>
      </c>
      <c r="B178" s="61" t="s">
        <v>101</v>
      </c>
      <c r="C178" s="58" t="s">
        <v>133</v>
      </c>
      <c r="D178" s="58">
        <v>530</v>
      </c>
      <c r="E178" s="58">
        <v>1550</v>
      </c>
      <c r="F178" s="108"/>
      <c r="G178" s="338">
        <v>760</v>
      </c>
      <c r="H178" s="316">
        <v>1</v>
      </c>
      <c r="I178" s="338">
        <f>G178*H178</f>
        <v>760</v>
      </c>
    </row>
    <row r="179" spans="1:9" ht="12.75">
      <c r="A179" s="83" t="s">
        <v>51</v>
      </c>
      <c r="B179" s="86" t="s">
        <v>92</v>
      </c>
      <c r="C179" s="85">
        <v>130</v>
      </c>
      <c r="D179" s="85">
        <v>130</v>
      </c>
      <c r="E179" s="85">
        <v>530</v>
      </c>
      <c r="F179" s="237"/>
      <c r="G179" s="335">
        <f t="shared" si="16"/>
        <v>71.656</v>
      </c>
      <c r="H179" s="336">
        <v>2</v>
      </c>
      <c r="I179" s="335">
        <f t="shared" si="15"/>
        <v>143.312</v>
      </c>
    </row>
    <row r="180" spans="1:9" ht="12.75">
      <c r="A180" s="83" t="s">
        <v>51</v>
      </c>
      <c r="B180" s="86" t="s">
        <v>92</v>
      </c>
      <c r="C180" s="85">
        <v>130</v>
      </c>
      <c r="D180" s="85">
        <v>130</v>
      </c>
      <c r="E180" s="85">
        <v>2970</v>
      </c>
      <c r="F180" s="108"/>
      <c r="G180" s="335">
        <f t="shared" si="16"/>
        <v>401.544</v>
      </c>
      <c r="H180" s="336">
        <v>7</v>
      </c>
      <c r="I180" s="335">
        <f t="shared" si="15"/>
        <v>2810.808</v>
      </c>
    </row>
    <row r="181" spans="1:9" ht="12.75">
      <c r="A181" s="58" t="s">
        <v>51</v>
      </c>
      <c r="B181" s="61" t="s">
        <v>101</v>
      </c>
      <c r="C181" s="58">
        <v>140</v>
      </c>
      <c r="D181" s="58">
        <v>540</v>
      </c>
      <c r="E181" s="58">
        <v>1080</v>
      </c>
      <c r="F181" s="108"/>
      <c r="G181" s="338">
        <v>680</v>
      </c>
      <c r="H181" s="316">
        <v>1</v>
      </c>
      <c r="I181" s="338">
        <f t="shared" si="15"/>
        <v>680</v>
      </c>
    </row>
    <row r="182" spans="1:9" ht="12.75">
      <c r="A182" s="229" t="s">
        <v>51</v>
      </c>
      <c r="B182" s="230" t="s">
        <v>92</v>
      </c>
      <c r="C182" s="231">
        <v>145</v>
      </c>
      <c r="D182" s="231">
        <v>225</v>
      </c>
      <c r="E182" s="231">
        <v>1165</v>
      </c>
      <c r="F182" s="108"/>
      <c r="G182" s="339">
        <f t="shared" si="16"/>
        <v>304.065</v>
      </c>
      <c r="H182" s="340">
        <v>1</v>
      </c>
      <c r="I182" s="339">
        <f t="shared" si="15"/>
        <v>304.065</v>
      </c>
    </row>
    <row r="183" spans="1:9" ht="12.75">
      <c r="A183" s="96"/>
      <c r="B183" s="97"/>
      <c r="C183" s="98"/>
      <c r="D183" s="98"/>
      <c r="E183" s="98"/>
      <c r="F183" s="108"/>
      <c r="G183" s="341"/>
      <c r="H183" s="342"/>
      <c r="I183" s="343"/>
    </row>
    <row r="184" spans="1:9" ht="12.75">
      <c r="A184" s="59" t="s">
        <v>52</v>
      </c>
      <c r="B184" s="56" t="s">
        <v>92</v>
      </c>
      <c r="C184" s="34">
        <v>195</v>
      </c>
      <c r="D184" s="34">
        <v>195</v>
      </c>
      <c r="E184" s="34">
        <v>2770</v>
      </c>
      <c r="F184" s="108"/>
      <c r="G184" s="312">
        <f>C184*D184*E184*8/1000000</f>
        <v>842.634</v>
      </c>
      <c r="H184" s="282">
        <v>1</v>
      </c>
      <c r="I184" s="312">
        <f>G184*H184</f>
        <v>842.634</v>
      </c>
    </row>
    <row r="185" spans="1:9" ht="12.75">
      <c r="A185" s="96"/>
      <c r="B185" s="97"/>
      <c r="C185" s="98"/>
      <c r="D185" s="98"/>
      <c r="E185" s="98"/>
      <c r="F185" s="108"/>
      <c r="G185" s="341"/>
      <c r="H185" s="342"/>
      <c r="I185" s="343"/>
    </row>
    <row r="186" spans="1:9" ht="12.75">
      <c r="A186" s="58" t="s">
        <v>120</v>
      </c>
      <c r="B186" s="61" t="s">
        <v>101</v>
      </c>
      <c r="C186" s="58">
        <v>120</v>
      </c>
      <c r="D186" s="58">
        <v>540</v>
      </c>
      <c r="E186" s="58">
        <v>1570</v>
      </c>
      <c r="F186" s="108"/>
      <c r="G186" s="338">
        <v>780</v>
      </c>
      <c r="H186" s="316">
        <v>1</v>
      </c>
      <c r="I186" s="338">
        <f>G186*H186</f>
        <v>780</v>
      </c>
    </row>
    <row r="187" spans="1:9" ht="12.75">
      <c r="A187" s="58" t="s">
        <v>120</v>
      </c>
      <c r="B187" s="61" t="s">
        <v>101</v>
      </c>
      <c r="C187" s="58">
        <v>140</v>
      </c>
      <c r="D187" s="58">
        <v>550</v>
      </c>
      <c r="E187" s="58">
        <v>1130</v>
      </c>
      <c r="F187" s="108"/>
      <c r="G187" s="338">
        <v>720</v>
      </c>
      <c r="H187" s="316">
        <v>1</v>
      </c>
      <c r="I187" s="338">
        <f>G187*H187</f>
        <v>720</v>
      </c>
    </row>
    <row r="188" spans="1:9" ht="12.75">
      <c r="A188" s="96"/>
      <c r="B188" s="97"/>
      <c r="C188" s="98"/>
      <c r="D188" s="98"/>
      <c r="E188" s="98"/>
      <c r="F188" s="108"/>
      <c r="G188" s="341"/>
      <c r="H188" s="342"/>
      <c r="I188" s="343"/>
    </row>
    <row r="189" spans="1:9" ht="12.75">
      <c r="A189" s="74" t="s">
        <v>94</v>
      </c>
      <c r="B189" s="99" t="s">
        <v>35</v>
      </c>
      <c r="C189" s="76">
        <v>540</v>
      </c>
      <c r="D189" s="76">
        <v>270</v>
      </c>
      <c r="E189" s="76">
        <v>205</v>
      </c>
      <c r="F189" s="108"/>
      <c r="G189" s="332">
        <v>290</v>
      </c>
      <c r="H189" s="306">
        <v>1</v>
      </c>
      <c r="I189" s="332">
        <f>G189*H189</f>
        <v>290</v>
      </c>
    </row>
    <row r="190" spans="1:9" ht="12.75">
      <c r="A190" s="96"/>
      <c r="B190" s="97"/>
      <c r="C190" s="98"/>
      <c r="D190" s="98"/>
      <c r="E190" s="98"/>
      <c r="F190" s="108"/>
      <c r="G190" s="341"/>
      <c r="H190" s="342"/>
      <c r="I190" s="343"/>
    </row>
    <row r="191" spans="1:9" ht="12.75">
      <c r="A191" s="100" t="s">
        <v>0</v>
      </c>
      <c r="B191" s="101" t="s">
        <v>34</v>
      </c>
      <c r="C191" s="6" t="s">
        <v>1</v>
      </c>
      <c r="D191" s="6"/>
      <c r="E191" s="6"/>
      <c r="F191" s="108"/>
      <c r="G191" s="284"/>
      <c r="H191" s="285"/>
      <c r="I191" s="284">
        <v>210</v>
      </c>
    </row>
    <row r="192" spans="1:9" ht="12.75">
      <c r="A192" s="96"/>
      <c r="B192" s="97"/>
      <c r="C192" s="98"/>
      <c r="D192" s="98"/>
      <c r="E192" s="98"/>
      <c r="F192" s="108"/>
      <c r="G192" s="341"/>
      <c r="H192" s="342"/>
      <c r="I192" s="343"/>
    </row>
    <row r="193" spans="1:9" ht="12.75">
      <c r="A193" s="102" t="s">
        <v>37</v>
      </c>
      <c r="B193" s="103" t="s">
        <v>34</v>
      </c>
      <c r="C193" s="104">
        <v>31</v>
      </c>
      <c r="D193" s="104"/>
      <c r="E193" s="104">
        <v>4900</v>
      </c>
      <c r="F193" s="108"/>
      <c r="G193" s="344">
        <f>((3.14*(C193*C193)/4)*E193)*8/1000000</f>
        <v>29.571892</v>
      </c>
      <c r="H193" s="345">
        <f>I193/G193</f>
        <v>22.4199385010604</v>
      </c>
      <c r="I193" s="344">
        <v>663</v>
      </c>
    </row>
    <row r="194" spans="1:9" ht="12.75">
      <c r="A194" s="102" t="s">
        <v>37</v>
      </c>
      <c r="B194" s="103" t="s">
        <v>34</v>
      </c>
      <c r="C194" s="104">
        <v>40</v>
      </c>
      <c r="D194" s="104"/>
      <c r="E194" s="104">
        <v>5900</v>
      </c>
      <c r="F194" s="108"/>
      <c r="G194" s="344">
        <f>((3.14*(C194*C194)/4)*E194)*8/1000000</f>
        <v>59.2832</v>
      </c>
      <c r="H194" s="345">
        <v>28</v>
      </c>
      <c r="I194" s="344">
        <f>G194*H194</f>
        <v>1659.9296</v>
      </c>
    </row>
    <row r="195" spans="1:9" ht="12.75">
      <c r="A195" s="96"/>
      <c r="B195" s="97"/>
      <c r="C195" s="98"/>
      <c r="D195" s="98"/>
      <c r="E195" s="98"/>
      <c r="F195" s="108"/>
      <c r="G195" s="341"/>
      <c r="H195" s="342"/>
      <c r="I195" s="343"/>
    </row>
    <row r="196" spans="1:9" ht="12.75">
      <c r="A196" s="105" t="s">
        <v>25</v>
      </c>
      <c r="B196" s="106" t="s">
        <v>15</v>
      </c>
      <c r="C196" s="107">
        <v>24</v>
      </c>
      <c r="D196" s="107">
        <v>255</v>
      </c>
      <c r="E196" s="107">
        <v>275</v>
      </c>
      <c r="F196" s="108"/>
      <c r="G196" s="346">
        <f>C196*D196*E196*8/1000000</f>
        <v>13.464</v>
      </c>
      <c r="H196" s="347">
        <v>1</v>
      </c>
      <c r="I196" s="346">
        <f aca="true" t="shared" si="17" ref="I196:I231">G196*H196</f>
        <v>13.464</v>
      </c>
    </row>
    <row r="197" spans="1:9" ht="12.75">
      <c r="A197" s="105" t="s">
        <v>25</v>
      </c>
      <c r="B197" s="106" t="s">
        <v>15</v>
      </c>
      <c r="C197" s="107" t="s">
        <v>66</v>
      </c>
      <c r="D197" s="107">
        <v>260</v>
      </c>
      <c r="E197" s="107" t="s">
        <v>67</v>
      </c>
      <c r="F197" s="108"/>
      <c r="G197" s="346">
        <f>32.5*D197*255*8/1000000</f>
        <v>17.238</v>
      </c>
      <c r="H197" s="347">
        <v>1</v>
      </c>
      <c r="I197" s="346">
        <f t="shared" si="17"/>
        <v>17.238</v>
      </c>
    </row>
    <row r="198" spans="1:9" ht="12.75">
      <c r="A198" s="105" t="s">
        <v>25</v>
      </c>
      <c r="B198" s="106" t="s">
        <v>15</v>
      </c>
      <c r="C198" s="107" t="s">
        <v>119</v>
      </c>
      <c r="D198" s="107">
        <v>200</v>
      </c>
      <c r="E198" s="107">
        <v>220</v>
      </c>
      <c r="F198" s="108"/>
      <c r="G198" s="346">
        <f>33.5*D198*E198*8/1000000</f>
        <v>11.792</v>
      </c>
      <c r="H198" s="347">
        <v>1</v>
      </c>
      <c r="I198" s="346">
        <f t="shared" si="17"/>
        <v>11.792</v>
      </c>
    </row>
    <row r="199" spans="1:9" ht="12.75">
      <c r="A199" s="105" t="s">
        <v>25</v>
      </c>
      <c r="B199" s="106" t="s">
        <v>15</v>
      </c>
      <c r="C199" s="107" t="s">
        <v>68</v>
      </c>
      <c r="D199" s="107">
        <v>250</v>
      </c>
      <c r="E199" s="107">
        <v>295</v>
      </c>
      <c r="F199" s="108"/>
      <c r="G199" s="346">
        <f>48.5*D199*E199*8/1000000</f>
        <v>28.615</v>
      </c>
      <c r="H199" s="347">
        <v>1</v>
      </c>
      <c r="I199" s="346">
        <f t="shared" si="17"/>
        <v>28.615</v>
      </c>
    </row>
    <row r="200" spans="1:9" ht="12.75">
      <c r="A200" s="105" t="s">
        <v>25</v>
      </c>
      <c r="B200" s="106" t="s">
        <v>15</v>
      </c>
      <c r="C200" s="107" t="s">
        <v>45</v>
      </c>
      <c r="D200" s="107" t="s">
        <v>46</v>
      </c>
      <c r="E200" s="107">
        <v>270</v>
      </c>
      <c r="F200" s="108"/>
      <c r="G200" s="346">
        <f>52.5*257.5*270*8/1000000</f>
        <v>29.2005</v>
      </c>
      <c r="H200" s="347">
        <v>1</v>
      </c>
      <c r="I200" s="346">
        <f t="shared" si="17"/>
        <v>29.2005</v>
      </c>
    </row>
    <row r="201" spans="1:9" ht="12.75">
      <c r="A201" s="105" t="s">
        <v>25</v>
      </c>
      <c r="B201" s="106" t="s">
        <v>15</v>
      </c>
      <c r="C201" s="107">
        <v>60</v>
      </c>
      <c r="D201" s="107">
        <v>107</v>
      </c>
      <c r="E201" s="107">
        <v>260</v>
      </c>
      <c r="F201" s="108"/>
      <c r="G201" s="346">
        <f aca="true" t="shared" si="18" ref="G201:G231">C201*D201*E201*8/1000000</f>
        <v>13.3536</v>
      </c>
      <c r="H201" s="347">
        <v>1</v>
      </c>
      <c r="I201" s="346">
        <f t="shared" si="17"/>
        <v>13.3536</v>
      </c>
    </row>
    <row r="202" spans="1:9" ht="12.75">
      <c r="A202" s="105" t="s">
        <v>25</v>
      </c>
      <c r="B202" s="106" t="s">
        <v>15</v>
      </c>
      <c r="C202" s="107">
        <v>75</v>
      </c>
      <c r="D202" s="107">
        <v>125</v>
      </c>
      <c r="E202" s="107">
        <v>240</v>
      </c>
      <c r="F202" s="108"/>
      <c r="G202" s="346">
        <f t="shared" si="18"/>
        <v>18</v>
      </c>
      <c r="H202" s="347">
        <v>1</v>
      </c>
      <c r="I202" s="346">
        <f t="shared" si="17"/>
        <v>18</v>
      </c>
    </row>
    <row r="203" spans="1:9" ht="12.75">
      <c r="A203" s="234" t="s">
        <v>25</v>
      </c>
      <c r="B203" s="235" t="s">
        <v>15</v>
      </c>
      <c r="C203" s="236">
        <v>75</v>
      </c>
      <c r="D203" s="236">
        <v>220</v>
      </c>
      <c r="E203" s="236">
        <v>325</v>
      </c>
      <c r="F203" s="108"/>
      <c r="G203" s="348">
        <f t="shared" si="18"/>
        <v>42.9</v>
      </c>
      <c r="H203" s="349">
        <v>1</v>
      </c>
      <c r="I203" s="348">
        <f t="shared" si="17"/>
        <v>42.9</v>
      </c>
    </row>
    <row r="204" spans="1:9" ht="12.75">
      <c r="A204" s="105" t="s">
        <v>25</v>
      </c>
      <c r="B204" s="106" t="s">
        <v>15</v>
      </c>
      <c r="C204" s="107">
        <v>80</v>
      </c>
      <c r="D204" s="107">
        <v>210</v>
      </c>
      <c r="E204" s="107">
        <v>230</v>
      </c>
      <c r="F204" s="108"/>
      <c r="G204" s="346">
        <f t="shared" si="18"/>
        <v>30.912</v>
      </c>
      <c r="H204" s="347">
        <v>2</v>
      </c>
      <c r="I204" s="346">
        <f t="shared" si="17"/>
        <v>61.824</v>
      </c>
    </row>
    <row r="205" spans="1:9" ht="12.75">
      <c r="A205" s="234" t="s">
        <v>25</v>
      </c>
      <c r="B205" s="235" t="s">
        <v>15</v>
      </c>
      <c r="C205" s="236">
        <v>80</v>
      </c>
      <c r="D205" s="236">
        <v>210</v>
      </c>
      <c r="E205" s="236">
        <v>270</v>
      </c>
      <c r="G205" s="348">
        <f t="shared" si="18"/>
        <v>36.288</v>
      </c>
      <c r="H205" s="349">
        <v>1</v>
      </c>
      <c r="I205" s="348">
        <f t="shared" si="17"/>
        <v>36.288</v>
      </c>
    </row>
    <row r="206" spans="1:9" ht="12.75">
      <c r="A206" s="234" t="s">
        <v>25</v>
      </c>
      <c r="B206" s="235" t="s">
        <v>15</v>
      </c>
      <c r="C206" s="236">
        <v>80</v>
      </c>
      <c r="D206" s="236">
        <v>210</v>
      </c>
      <c r="E206" s="236">
        <v>310</v>
      </c>
      <c r="F206" s="111">
        <f>7.85*1.05</f>
        <v>8.2425</v>
      </c>
      <c r="G206" s="348">
        <f t="shared" si="18"/>
        <v>41.664</v>
      </c>
      <c r="H206" s="349">
        <v>1</v>
      </c>
      <c r="I206" s="348">
        <f t="shared" si="17"/>
        <v>41.664</v>
      </c>
    </row>
    <row r="207" spans="1:9" ht="12.75">
      <c r="A207" s="105" t="s">
        <v>25</v>
      </c>
      <c r="B207" s="106" t="s">
        <v>15</v>
      </c>
      <c r="C207" s="107">
        <v>80</v>
      </c>
      <c r="D207" s="107">
        <v>220</v>
      </c>
      <c r="E207" s="107">
        <v>240</v>
      </c>
      <c r="F207" s="233"/>
      <c r="G207" s="346">
        <f t="shared" si="18"/>
        <v>33.792</v>
      </c>
      <c r="H207" s="347">
        <v>1</v>
      </c>
      <c r="I207" s="346">
        <f t="shared" si="17"/>
        <v>33.792</v>
      </c>
    </row>
    <row r="208" spans="1:9" ht="12.75">
      <c r="A208" s="105" t="s">
        <v>25</v>
      </c>
      <c r="B208" s="106" t="s">
        <v>15</v>
      </c>
      <c r="C208" s="107">
        <v>80</v>
      </c>
      <c r="D208" s="107">
        <v>220</v>
      </c>
      <c r="E208" s="107">
        <v>255</v>
      </c>
      <c r="F208" s="114">
        <f>7.85*1.05</f>
        <v>8.2425</v>
      </c>
      <c r="G208" s="346">
        <f t="shared" si="18"/>
        <v>35.904</v>
      </c>
      <c r="H208" s="347">
        <v>1</v>
      </c>
      <c r="I208" s="346">
        <f t="shared" si="17"/>
        <v>35.904</v>
      </c>
    </row>
    <row r="209" spans="1:9" ht="12.75">
      <c r="A209" s="234" t="s">
        <v>25</v>
      </c>
      <c r="B209" s="235" t="s">
        <v>15</v>
      </c>
      <c r="C209" s="236">
        <v>80</v>
      </c>
      <c r="D209" s="236">
        <v>220</v>
      </c>
      <c r="E209" s="236">
        <v>280</v>
      </c>
      <c r="F209" s="114">
        <f>7.85*1.05</f>
        <v>8.2425</v>
      </c>
      <c r="G209" s="348">
        <f t="shared" si="18"/>
        <v>39.424</v>
      </c>
      <c r="H209" s="349">
        <v>1</v>
      </c>
      <c r="I209" s="348">
        <f t="shared" si="17"/>
        <v>39.424</v>
      </c>
    </row>
    <row r="210" spans="1:9" ht="12.75">
      <c r="A210" s="105" t="s">
        <v>25</v>
      </c>
      <c r="B210" s="106" t="s">
        <v>15</v>
      </c>
      <c r="C210" s="107">
        <v>80</v>
      </c>
      <c r="D210" s="107">
        <v>230</v>
      </c>
      <c r="E210" s="107">
        <v>250</v>
      </c>
      <c r="F210" s="114">
        <f>7.85*1.05</f>
        <v>8.2425</v>
      </c>
      <c r="G210" s="346">
        <f t="shared" si="18"/>
        <v>36.8</v>
      </c>
      <c r="H210" s="347">
        <v>2</v>
      </c>
      <c r="I210" s="346">
        <f t="shared" si="17"/>
        <v>73.6</v>
      </c>
    </row>
    <row r="211" spans="1:9" ht="12.75">
      <c r="A211" s="105" t="s">
        <v>25</v>
      </c>
      <c r="B211" s="106" t="s">
        <v>15</v>
      </c>
      <c r="C211" s="107">
        <v>82</v>
      </c>
      <c r="D211" s="107">
        <v>215</v>
      </c>
      <c r="E211" s="107">
        <v>240</v>
      </c>
      <c r="F211" s="233"/>
      <c r="G211" s="346">
        <f t="shared" si="18"/>
        <v>33.8496</v>
      </c>
      <c r="H211" s="347">
        <v>1</v>
      </c>
      <c r="I211" s="346">
        <f t="shared" si="17"/>
        <v>33.8496</v>
      </c>
    </row>
    <row r="212" spans="1:9" ht="12.75">
      <c r="A212" s="105" t="s">
        <v>25</v>
      </c>
      <c r="B212" s="106" t="s">
        <v>15</v>
      </c>
      <c r="C212" s="107">
        <v>82</v>
      </c>
      <c r="D212" s="107">
        <v>215</v>
      </c>
      <c r="E212" s="107">
        <v>255</v>
      </c>
      <c r="F212" s="6">
        <v>7.85</v>
      </c>
      <c r="G212" s="346">
        <f t="shared" si="18"/>
        <v>35.9652</v>
      </c>
      <c r="H212" s="347">
        <v>1</v>
      </c>
      <c r="I212" s="346">
        <f t="shared" si="17"/>
        <v>35.9652</v>
      </c>
    </row>
    <row r="213" spans="1:9" ht="12.75">
      <c r="A213" s="105" t="s">
        <v>25</v>
      </c>
      <c r="B213" s="106" t="s">
        <v>15</v>
      </c>
      <c r="C213" s="107">
        <v>83</v>
      </c>
      <c r="D213" s="107">
        <v>220</v>
      </c>
      <c r="E213" s="107">
        <v>230</v>
      </c>
      <c r="F213" s="233"/>
      <c r="G213" s="346">
        <f t="shared" si="18"/>
        <v>33.5984</v>
      </c>
      <c r="H213" s="347">
        <v>1</v>
      </c>
      <c r="I213" s="346">
        <f t="shared" si="17"/>
        <v>33.5984</v>
      </c>
    </row>
    <row r="214" spans="1:9" ht="12.75">
      <c r="A214" s="105" t="s">
        <v>25</v>
      </c>
      <c r="B214" s="106" t="s">
        <v>15</v>
      </c>
      <c r="C214" s="107">
        <v>83</v>
      </c>
      <c r="D214" s="107">
        <v>220</v>
      </c>
      <c r="E214" s="107">
        <v>235</v>
      </c>
      <c r="F214" s="76">
        <f>7.85*1.05</f>
        <v>8.2425</v>
      </c>
      <c r="G214" s="346">
        <f t="shared" si="18"/>
        <v>34.3288</v>
      </c>
      <c r="H214" s="347">
        <v>1</v>
      </c>
      <c r="I214" s="346">
        <f t="shared" si="17"/>
        <v>34.3288</v>
      </c>
    </row>
    <row r="215" spans="1:9" ht="12.75">
      <c r="A215" s="105" t="s">
        <v>25</v>
      </c>
      <c r="B215" s="106" t="s">
        <v>15</v>
      </c>
      <c r="C215" s="107">
        <v>85</v>
      </c>
      <c r="D215" s="107">
        <v>200</v>
      </c>
      <c r="E215" s="107">
        <v>250</v>
      </c>
      <c r="F215" s="233"/>
      <c r="G215" s="346">
        <f t="shared" si="18"/>
        <v>34</v>
      </c>
      <c r="H215" s="347">
        <v>1</v>
      </c>
      <c r="I215" s="346">
        <f t="shared" si="17"/>
        <v>34</v>
      </c>
    </row>
    <row r="216" spans="1:9" ht="12.75">
      <c r="A216" s="105" t="s">
        <v>25</v>
      </c>
      <c r="B216" s="106" t="s">
        <v>15</v>
      </c>
      <c r="C216" s="107">
        <v>85</v>
      </c>
      <c r="D216" s="107">
        <v>205</v>
      </c>
      <c r="E216" s="107">
        <v>265</v>
      </c>
      <c r="F216" s="121">
        <f>7.85*1.05</f>
        <v>8.2425</v>
      </c>
      <c r="G216" s="346">
        <f t="shared" si="18"/>
        <v>36.941</v>
      </c>
      <c r="H216" s="347">
        <v>1</v>
      </c>
      <c r="I216" s="346">
        <f t="shared" si="17"/>
        <v>36.941</v>
      </c>
    </row>
    <row r="217" spans="1:9" ht="12.75">
      <c r="A217" s="234" t="s">
        <v>25</v>
      </c>
      <c r="B217" s="235" t="s">
        <v>15</v>
      </c>
      <c r="C217" s="236">
        <v>85</v>
      </c>
      <c r="D217" s="236">
        <v>210</v>
      </c>
      <c r="E217" s="236">
        <v>265</v>
      </c>
      <c r="F217" s="233"/>
      <c r="G217" s="348">
        <f t="shared" si="18"/>
        <v>37.842</v>
      </c>
      <c r="H217" s="349">
        <v>1</v>
      </c>
      <c r="I217" s="348">
        <f t="shared" si="17"/>
        <v>37.842</v>
      </c>
    </row>
    <row r="218" spans="1:9" ht="12.75">
      <c r="A218" s="105" t="s">
        <v>25</v>
      </c>
      <c r="B218" s="106" t="s">
        <v>15</v>
      </c>
      <c r="C218" s="107">
        <v>85</v>
      </c>
      <c r="D218" s="107">
        <v>215</v>
      </c>
      <c r="E218" s="107">
        <v>225</v>
      </c>
      <c r="F218" s="237"/>
      <c r="G218" s="346">
        <f t="shared" si="18"/>
        <v>32.895</v>
      </c>
      <c r="H218" s="347">
        <v>1</v>
      </c>
      <c r="I218" s="346">
        <f t="shared" si="17"/>
        <v>32.895</v>
      </c>
    </row>
    <row r="219" spans="1:9" ht="12.75">
      <c r="A219" s="105" t="s">
        <v>25</v>
      </c>
      <c r="B219" s="106" t="s">
        <v>15</v>
      </c>
      <c r="C219" s="107">
        <v>85</v>
      </c>
      <c r="D219" s="107">
        <v>215</v>
      </c>
      <c r="E219" s="107">
        <v>230</v>
      </c>
      <c r="F219" s="108"/>
      <c r="G219" s="346">
        <f t="shared" si="18"/>
        <v>33.626</v>
      </c>
      <c r="H219" s="347">
        <v>1</v>
      </c>
      <c r="I219" s="346">
        <f t="shared" si="17"/>
        <v>33.626</v>
      </c>
    </row>
    <row r="220" spans="1:9" ht="12.75">
      <c r="A220" s="105" t="s">
        <v>25</v>
      </c>
      <c r="B220" s="106" t="s">
        <v>15</v>
      </c>
      <c r="C220" s="107">
        <v>85</v>
      </c>
      <c r="D220" s="107">
        <v>215</v>
      </c>
      <c r="E220" s="107">
        <v>260</v>
      </c>
      <c r="F220" s="233"/>
      <c r="G220" s="346">
        <f t="shared" si="18"/>
        <v>38.012</v>
      </c>
      <c r="H220" s="347">
        <v>1</v>
      </c>
      <c r="I220" s="346">
        <f t="shared" si="17"/>
        <v>38.012</v>
      </c>
    </row>
    <row r="221" spans="1:9" ht="12.75">
      <c r="A221" s="105" t="s">
        <v>25</v>
      </c>
      <c r="B221" s="106" t="s">
        <v>15</v>
      </c>
      <c r="C221" s="107">
        <v>85</v>
      </c>
      <c r="D221" s="107">
        <v>230</v>
      </c>
      <c r="E221" s="107">
        <v>235</v>
      </c>
      <c r="F221" s="104"/>
      <c r="G221" s="346">
        <f t="shared" si="18"/>
        <v>36.754</v>
      </c>
      <c r="H221" s="347">
        <v>1</v>
      </c>
      <c r="I221" s="346">
        <f t="shared" si="17"/>
        <v>36.754</v>
      </c>
    </row>
    <row r="222" spans="1:9" ht="12.75">
      <c r="A222" s="105" t="s">
        <v>25</v>
      </c>
      <c r="B222" s="106" t="s">
        <v>15</v>
      </c>
      <c r="C222" s="107">
        <v>85</v>
      </c>
      <c r="D222" s="107">
        <v>230</v>
      </c>
      <c r="E222" s="107">
        <v>260</v>
      </c>
      <c r="F222" s="104"/>
      <c r="G222" s="346">
        <f t="shared" si="18"/>
        <v>40.664</v>
      </c>
      <c r="H222" s="347">
        <v>1</v>
      </c>
      <c r="I222" s="346">
        <f t="shared" si="17"/>
        <v>40.664</v>
      </c>
    </row>
    <row r="223" spans="1:9" ht="12.75">
      <c r="A223" s="234" t="s">
        <v>25</v>
      </c>
      <c r="B223" s="235" t="s">
        <v>15</v>
      </c>
      <c r="C223" s="236">
        <v>85</v>
      </c>
      <c r="D223" s="236">
        <v>240</v>
      </c>
      <c r="E223" s="236">
        <v>250</v>
      </c>
      <c r="F223" s="104"/>
      <c r="G223" s="348">
        <f t="shared" si="18"/>
        <v>40.8</v>
      </c>
      <c r="H223" s="349">
        <v>1</v>
      </c>
      <c r="I223" s="348">
        <f t="shared" si="17"/>
        <v>40.8</v>
      </c>
    </row>
    <row r="224" spans="1:9" ht="12.75">
      <c r="A224" s="105" t="s">
        <v>25</v>
      </c>
      <c r="B224" s="106" t="s">
        <v>15</v>
      </c>
      <c r="C224" s="107">
        <v>88</v>
      </c>
      <c r="D224" s="107">
        <v>215</v>
      </c>
      <c r="E224" s="107">
        <v>255</v>
      </c>
      <c r="F224" s="104"/>
      <c r="G224" s="346">
        <f t="shared" si="18"/>
        <v>38.5968</v>
      </c>
      <c r="H224" s="347">
        <v>1</v>
      </c>
      <c r="I224" s="346">
        <f t="shared" si="17"/>
        <v>38.5968</v>
      </c>
    </row>
    <row r="225" spans="1:9" ht="12.75">
      <c r="A225" s="234" t="s">
        <v>25</v>
      </c>
      <c r="B225" s="235" t="s">
        <v>15</v>
      </c>
      <c r="C225" s="236">
        <v>88</v>
      </c>
      <c r="D225" s="236">
        <v>220</v>
      </c>
      <c r="E225" s="236">
        <v>260</v>
      </c>
      <c r="F225" s="104"/>
      <c r="G225" s="348">
        <f t="shared" si="18"/>
        <v>40.2688</v>
      </c>
      <c r="H225" s="349">
        <v>1</v>
      </c>
      <c r="I225" s="348">
        <f t="shared" si="17"/>
        <v>40.2688</v>
      </c>
    </row>
    <row r="226" spans="1:9" ht="12.75">
      <c r="A226" s="234" t="s">
        <v>25</v>
      </c>
      <c r="B226" s="235" t="s">
        <v>15</v>
      </c>
      <c r="C226" s="236">
        <v>90</v>
      </c>
      <c r="D226" s="236">
        <v>200</v>
      </c>
      <c r="E226" s="236">
        <v>240</v>
      </c>
      <c r="F226" s="104"/>
      <c r="G226" s="348">
        <f t="shared" si="18"/>
        <v>34.56</v>
      </c>
      <c r="H226" s="349">
        <v>1</v>
      </c>
      <c r="I226" s="348">
        <f t="shared" si="17"/>
        <v>34.56</v>
      </c>
    </row>
    <row r="227" spans="1:9" ht="12.75">
      <c r="A227" s="105" t="s">
        <v>25</v>
      </c>
      <c r="B227" s="106" t="s">
        <v>15</v>
      </c>
      <c r="C227" s="107">
        <v>90</v>
      </c>
      <c r="D227" s="107">
        <v>220</v>
      </c>
      <c r="E227" s="107">
        <v>240</v>
      </c>
      <c r="F227" s="104"/>
      <c r="G227" s="346">
        <f t="shared" si="18"/>
        <v>38.016</v>
      </c>
      <c r="H227" s="347">
        <v>1</v>
      </c>
      <c r="I227" s="346">
        <f t="shared" si="17"/>
        <v>38.016</v>
      </c>
    </row>
    <row r="228" spans="1:9" ht="12.75">
      <c r="A228" s="105" t="s">
        <v>25</v>
      </c>
      <c r="B228" s="106" t="s">
        <v>15</v>
      </c>
      <c r="C228" s="107">
        <v>92</v>
      </c>
      <c r="D228" s="107">
        <v>200</v>
      </c>
      <c r="E228" s="107">
        <v>245</v>
      </c>
      <c r="F228" s="233"/>
      <c r="G228" s="346">
        <f t="shared" si="18"/>
        <v>36.064</v>
      </c>
      <c r="H228" s="347">
        <v>1</v>
      </c>
      <c r="I228" s="346">
        <f t="shared" si="17"/>
        <v>36.064</v>
      </c>
    </row>
    <row r="229" spans="1:9" ht="12.75">
      <c r="A229" s="234" t="s">
        <v>25</v>
      </c>
      <c r="B229" s="235" t="s">
        <v>15</v>
      </c>
      <c r="C229" s="236">
        <v>94</v>
      </c>
      <c r="D229" s="236">
        <v>240</v>
      </c>
      <c r="E229" s="236">
        <v>320</v>
      </c>
      <c r="F229" s="5">
        <f aca="true" t="shared" si="19" ref="F229:F234">7.85*1.05</f>
        <v>8.2425</v>
      </c>
      <c r="G229" s="348">
        <f t="shared" si="18"/>
        <v>57.7536</v>
      </c>
      <c r="H229" s="349">
        <v>1</v>
      </c>
      <c r="I229" s="348">
        <f t="shared" si="17"/>
        <v>57.7536</v>
      </c>
    </row>
    <row r="230" spans="1:9" ht="12.75">
      <c r="A230" s="105" t="s">
        <v>25</v>
      </c>
      <c r="B230" s="106" t="s">
        <v>15</v>
      </c>
      <c r="C230" s="107">
        <v>95</v>
      </c>
      <c r="D230" s="107">
        <v>210</v>
      </c>
      <c r="E230" s="107">
        <v>235</v>
      </c>
      <c r="F230" s="5">
        <f t="shared" si="19"/>
        <v>8.2425</v>
      </c>
      <c r="G230" s="346">
        <f t="shared" si="18"/>
        <v>37.506</v>
      </c>
      <c r="H230" s="347">
        <v>1</v>
      </c>
      <c r="I230" s="346">
        <f t="shared" si="17"/>
        <v>37.506</v>
      </c>
    </row>
    <row r="231" spans="1:9" ht="12.75">
      <c r="A231" s="234" t="s">
        <v>25</v>
      </c>
      <c r="B231" s="235" t="s">
        <v>15</v>
      </c>
      <c r="C231" s="236">
        <v>105</v>
      </c>
      <c r="D231" s="236">
        <v>240</v>
      </c>
      <c r="E231" s="236">
        <v>260</v>
      </c>
      <c r="F231" s="5">
        <f t="shared" si="19"/>
        <v>8.2425</v>
      </c>
      <c r="G231" s="348">
        <f t="shared" si="18"/>
        <v>52.416</v>
      </c>
      <c r="H231" s="349">
        <v>1</v>
      </c>
      <c r="I231" s="348">
        <f t="shared" si="17"/>
        <v>52.416</v>
      </c>
    </row>
    <row r="232" ht="12.75">
      <c r="F232" s="5">
        <f t="shared" si="19"/>
        <v>8.2425</v>
      </c>
    </row>
    <row r="233" spans="1:9" ht="12.75">
      <c r="A233" s="109" t="s">
        <v>38</v>
      </c>
      <c r="B233" s="110" t="s">
        <v>92</v>
      </c>
      <c r="C233" s="111">
        <v>190</v>
      </c>
      <c r="D233" s="111">
        <v>190</v>
      </c>
      <c r="E233" s="111">
        <v>2250</v>
      </c>
      <c r="F233" s="5">
        <f t="shared" si="19"/>
        <v>8.2425</v>
      </c>
      <c r="G233" s="353">
        <f>C233*D233*E233*8/1000000</f>
        <v>649.8</v>
      </c>
      <c r="H233" s="354">
        <v>2</v>
      </c>
      <c r="I233" s="353">
        <f>G233*H233</f>
        <v>1299.6</v>
      </c>
    </row>
    <row r="234" spans="1:9" ht="12.75">
      <c r="A234" s="96"/>
      <c r="B234" s="97"/>
      <c r="C234" s="98"/>
      <c r="D234" s="98"/>
      <c r="E234" s="98"/>
      <c r="F234" s="5">
        <f t="shared" si="19"/>
        <v>8.2425</v>
      </c>
      <c r="G234" s="341"/>
      <c r="H234" s="342"/>
      <c r="I234" s="343"/>
    </row>
    <row r="235" spans="1:9" ht="12.75">
      <c r="A235" s="112" t="s">
        <v>39</v>
      </c>
      <c r="B235" s="113" t="s">
        <v>34</v>
      </c>
      <c r="C235" s="114">
        <v>160</v>
      </c>
      <c r="D235" s="114"/>
      <c r="E235" s="114">
        <v>2000</v>
      </c>
      <c r="F235" s="233"/>
      <c r="G235" s="355">
        <f>(3.14*(C235*C235)/4*E235*8/1000000)</f>
        <v>321.536</v>
      </c>
      <c r="H235" s="356">
        <v>10</v>
      </c>
      <c r="I235" s="357">
        <f>G235*H235</f>
        <v>3215.36</v>
      </c>
    </row>
    <row r="236" spans="1:9" ht="12.75">
      <c r="A236" s="112" t="s">
        <v>39</v>
      </c>
      <c r="B236" s="113" t="s">
        <v>40</v>
      </c>
      <c r="C236" s="115" t="s">
        <v>61</v>
      </c>
      <c r="D236" s="116"/>
      <c r="E236" s="114"/>
      <c r="F236" s="33">
        <v>7.85</v>
      </c>
      <c r="G236" s="355">
        <v>700</v>
      </c>
      <c r="H236" s="356">
        <v>1</v>
      </c>
      <c r="I236" s="357">
        <f>G236*H236</f>
        <v>700</v>
      </c>
    </row>
    <row r="237" spans="1:9" ht="12.75">
      <c r="A237" s="112" t="s">
        <v>39</v>
      </c>
      <c r="B237" s="113" t="s">
        <v>40</v>
      </c>
      <c r="C237" s="115" t="s">
        <v>62</v>
      </c>
      <c r="D237" s="116"/>
      <c r="E237" s="114"/>
      <c r="F237" s="233"/>
      <c r="G237" s="355">
        <v>1240</v>
      </c>
      <c r="H237" s="356">
        <v>3</v>
      </c>
      <c r="I237" s="357">
        <f>G237*H237</f>
        <v>3720</v>
      </c>
    </row>
    <row r="238" spans="1:9" ht="12.75">
      <c r="A238" s="96"/>
      <c r="B238" s="97"/>
      <c r="C238" s="98"/>
      <c r="D238" s="98"/>
      <c r="E238" s="98"/>
      <c r="F238" s="129"/>
      <c r="G238" s="341"/>
      <c r="H238" s="342"/>
      <c r="I238" s="343"/>
    </row>
    <row r="239" spans="1:9" ht="12.75">
      <c r="A239" s="100" t="s">
        <v>97</v>
      </c>
      <c r="B239" s="40" t="s">
        <v>92</v>
      </c>
      <c r="C239" s="6">
        <v>52</v>
      </c>
      <c r="D239" s="6">
        <v>90</v>
      </c>
      <c r="E239" s="6">
        <v>855</v>
      </c>
      <c r="F239" s="129">
        <f>8.78*1.05</f>
        <v>9.219</v>
      </c>
      <c r="G239" s="284">
        <f>C239*D239*E239*8/1000000</f>
        <v>32.0112</v>
      </c>
      <c r="H239" s="285">
        <v>4</v>
      </c>
      <c r="I239" s="284">
        <f>G239*H239</f>
        <v>128.0448</v>
      </c>
    </row>
    <row r="240" spans="1:9" ht="12.75">
      <c r="A240" s="96"/>
      <c r="B240" s="97"/>
      <c r="C240" s="98"/>
      <c r="D240" s="98"/>
      <c r="E240" s="98"/>
      <c r="F240" s="129">
        <f>8.78*1.05</f>
        <v>9.219</v>
      </c>
      <c r="G240" s="341"/>
      <c r="H240" s="342"/>
      <c r="I240" s="343"/>
    </row>
    <row r="241" spans="1:9" ht="12.75">
      <c r="A241" s="117" t="s">
        <v>41</v>
      </c>
      <c r="B241" s="75" t="s">
        <v>92</v>
      </c>
      <c r="C241" s="76">
        <v>190</v>
      </c>
      <c r="D241" s="76">
        <v>710</v>
      </c>
      <c r="E241" s="76">
        <v>1030</v>
      </c>
      <c r="F241" s="129">
        <f>8.78*1.05</f>
        <v>9.219</v>
      </c>
      <c r="G241" s="332">
        <f>C241*D241*E241*8/1000000</f>
        <v>1111.576</v>
      </c>
      <c r="H241" s="306">
        <v>1</v>
      </c>
      <c r="I241" s="332">
        <f>G241*H241</f>
        <v>1111.576</v>
      </c>
    </row>
    <row r="242" spans="1:9" ht="12.75">
      <c r="A242" s="96"/>
      <c r="B242" s="97"/>
      <c r="C242" s="98"/>
      <c r="D242" s="98"/>
      <c r="E242" s="98"/>
      <c r="F242" s="129">
        <f>8.78*1.05</f>
        <v>9.219</v>
      </c>
      <c r="G242" s="341"/>
      <c r="H242" s="342"/>
      <c r="I242" s="343"/>
    </row>
    <row r="243" spans="1:9" ht="12.75">
      <c r="A243" s="118" t="s">
        <v>96</v>
      </c>
      <c r="B243" s="119" t="s">
        <v>92</v>
      </c>
      <c r="C243" s="120">
        <v>350</v>
      </c>
      <c r="D243" s="120">
        <v>500</v>
      </c>
      <c r="E243" s="120">
        <v>530</v>
      </c>
      <c r="F243" s="129"/>
      <c r="G243" s="358">
        <f>C243*D243*E243*8/1000000</f>
        <v>742</v>
      </c>
      <c r="H243" s="359">
        <v>1</v>
      </c>
      <c r="I243" s="358">
        <f>G243*H243</f>
        <v>742</v>
      </c>
    </row>
    <row r="244" spans="1:9" ht="12.75">
      <c r="A244" s="96"/>
      <c r="B244" s="97"/>
      <c r="C244" s="98"/>
      <c r="D244" s="98"/>
      <c r="E244" s="98"/>
      <c r="F244" s="131"/>
      <c r="G244" s="341"/>
      <c r="H244" s="342"/>
      <c r="I244" s="343"/>
    </row>
    <row r="245" spans="1:9" ht="12.75">
      <c r="A245" s="238" t="s">
        <v>14</v>
      </c>
      <c r="B245" s="239" t="s">
        <v>92</v>
      </c>
      <c r="C245" s="237">
        <v>210</v>
      </c>
      <c r="D245" s="237">
        <v>230</v>
      </c>
      <c r="E245" s="237">
        <v>2870</v>
      </c>
      <c r="F245" s="131"/>
      <c r="G245" s="348">
        <v>1115</v>
      </c>
      <c r="H245" s="349">
        <v>1</v>
      </c>
      <c r="I245" s="360">
        <f>G245*H245</f>
        <v>1115</v>
      </c>
    </row>
    <row r="246" spans="1:9" ht="12.75">
      <c r="A246" s="96"/>
      <c r="B246" s="97"/>
      <c r="C246" s="98"/>
      <c r="D246" s="98"/>
      <c r="E246" s="98"/>
      <c r="F246" s="131"/>
      <c r="G246" s="341"/>
      <c r="H246" s="342"/>
      <c r="I246" s="343"/>
    </row>
    <row r="247" spans="1:9" ht="12.75">
      <c r="A247" s="122" t="s">
        <v>42</v>
      </c>
      <c r="B247" s="103" t="s">
        <v>34</v>
      </c>
      <c r="C247" s="104">
        <v>350</v>
      </c>
      <c r="D247" s="104"/>
      <c r="E247" s="104">
        <v>1235</v>
      </c>
      <c r="F247" s="129">
        <f>7.85*1.05</f>
        <v>8.2425</v>
      </c>
      <c r="G247" s="344">
        <f>((3.14*(C247*C247)/4)*E247)*8/1000000</f>
        <v>950.0855</v>
      </c>
      <c r="H247" s="345">
        <v>1</v>
      </c>
      <c r="I247" s="344">
        <f aca="true" t="shared" si="20" ref="I247:I253">G247*H247</f>
        <v>950.0855</v>
      </c>
    </row>
    <row r="248" spans="1:9" ht="12.75">
      <c r="A248" s="122" t="s">
        <v>42</v>
      </c>
      <c r="B248" s="103" t="s">
        <v>34</v>
      </c>
      <c r="C248" s="104">
        <v>400</v>
      </c>
      <c r="D248" s="104"/>
      <c r="E248" s="104">
        <v>1000</v>
      </c>
      <c r="F248" s="131"/>
      <c r="G248" s="344">
        <f>((3.14*(C248*C248)/4)*E248)*8/1000000</f>
        <v>1004.8</v>
      </c>
      <c r="H248" s="345">
        <v>1</v>
      </c>
      <c r="I248" s="344">
        <f t="shared" si="20"/>
        <v>1004.8</v>
      </c>
    </row>
    <row r="249" spans="1:9" ht="12.75">
      <c r="A249" s="122" t="s">
        <v>42</v>
      </c>
      <c r="B249" s="103" t="s">
        <v>34</v>
      </c>
      <c r="C249" s="104">
        <v>400</v>
      </c>
      <c r="D249" s="104"/>
      <c r="E249" s="104">
        <v>3360</v>
      </c>
      <c r="F249" s="219">
        <v>12.720912000000002</v>
      </c>
      <c r="G249" s="344">
        <f>((3.14*(C249*C249)/4)*E249)*8/1000000</f>
        <v>3376.128</v>
      </c>
      <c r="H249" s="345">
        <v>1</v>
      </c>
      <c r="I249" s="344">
        <f t="shared" si="20"/>
        <v>3376.128</v>
      </c>
    </row>
    <row r="250" spans="1:9" ht="12.75">
      <c r="A250" s="122" t="s">
        <v>42</v>
      </c>
      <c r="B250" s="103" t="s">
        <v>92</v>
      </c>
      <c r="C250" s="104">
        <v>80</v>
      </c>
      <c r="D250" s="104">
        <v>180</v>
      </c>
      <c r="E250" s="104">
        <v>415</v>
      </c>
      <c r="F250" s="131"/>
      <c r="G250" s="344">
        <f>C250*D250*E250*8/1000000</f>
        <v>47.808</v>
      </c>
      <c r="H250" s="345">
        <v>1</v>
      </c>
      <c r="I250" s="344">
        <f t="shared" si="20"/>
        <v>47.808</v>
      </c>
    </row>
    <row r="251" spans="1:9" ht="12.75">
      <c r="A251" s="122" t="s">
        <v>42</v>
      </c>
      <c r="B251" s="103" t="s">
        <v>92</v>
      </c>
      <c r="C251" s="104">
        <v>80</v>
      </c>
      <c r="D251" s="104">
        <v>370</v>
      </c>
      <c r="E251" s="104">
        <v>415</v>
      </c>
      <c r="F251" s="131"/>
      <c r="G251" s="344">
        <f>E251*D251*C251*8/1000000</f>
        <v>98.272</v>
      </c>
      <c r="H251" s="345">
        <v>1</v>
      </c>
      <c r="I251" s="344">
        <f t="shared" si="20"/>
        <v>98.272</v>
      </c>
    </row>
    <row r="252" spans="1:9" ht="12.75">
      <c r="A252" s="122" t="s">
        <v>42</v>
      </c>
      <c r="B252" s="103" t="s">
        <v>92</v>
      </c>
      <c r="C252" s="104">
        <v>155</v>
      </c>
      <c r="D252" s="104">
        <v>155</v>
      </c>
      <c r="E252" s="104">
        <v>280</v>
      </c>
      <c r="F252" s="131"/>
      <c r="G252" s="344">
        <f>E252*D252*C252*8/1000000</f>
        <v>53.816</v>
      </c>
      <c r="H252" s="345">
        <v>1</v>
      </c>
      <c r="I252" s="344">
        <f t="shared" si="20"/>
        <v>53.816</v>
      </c>
    </row>
    <row r="253" spans="1:9" ht="12.75">
      <c r="A253" s="122" t="s">
        <v>42</v>
      </c>
      <c r="B253" s="103" t="s">
        <v>92</v>
      </c>
      <c r="C253" s="104">
        <v>155</v>
      </c>
      <c r="D253" s="104">
        <v>155</v>
      </c>
      <c r="E253" s="104">
        <v>890</v>
      </c>
      <c r="F253" s="131"/>
      <c r="G253" s="344">
        <f>E253*D253*C253*8/1000000</f>
        <v>171.058</v>
      </c>
      <c r="H253" s="345">
        <v>1</v>
      </c>
      <c r="I253" s="344">
        <f t="shared" si="20"/>
        <v>171.058</v>
      </c>
    </row>
    <row r="254" spans="1:9" ht="12.75">
      <c r="A254" s="96"/>
      <c r="B254" s="97"/>
      <c r="C254" s="98"/>
      <c r="D254" s="98"/>
      <c r="E254" s="98"/>
      <c r="F254" s="131"/>
      <c r="G254" s="341"/>
      <c r="H254" s="342"/>
      <c r="I254" s="343"/>
    </row>
    <row r="255" spans="1:9" ht="12.75">
      <c r="A255" s="2" t="s">
        <v>88</v>
      </c>
      <c r="B255" s="3" t="s">
        <v>92</v>
      </c>
      <c r="C255" s="5">
        <v>240</v>
      </c>
      <c r="D255" s="5">
        <v>240</v>
      </c>
      <c r="E255" s="5">
        <v>2000</v>
      </c>
      <c r="F255" s="131"/>
      <c r="G255" s="361">
        <f aca="true" t="shared" si="21" ref="G255:G260">C255*D255*E255*8/1000000</f>
        <v>921.6</v>
      </c>
      <c r="H255" s="285">
        <v>1</v>
      </c>
      <c r="I255" s="361">
        <f aca="true" t="shared" si="22" ref="I255:I260">G255*H255</f>
        <v>921.6</v>
      </c>
    </row>
    <row r="256" spans="1:9" ht="12.75">
      <c r="A256" s="123" t="s">
        <v>89</v>
      </c>
      <c r="B256" s="3" t="s">
        <v>92</v>
      </c>
      <c r="C256" s="124">
        <v>200</v>
      </c>
      <c r="D256" s="124">
        <v>200</v>
      </c>
      <c r="E256" s="124">
        <v>1350</v>
      </c>
      <c r="F256" s="129">
        <f>8.78*1.05</f>
        <v>9.219</v>
      </c>
      <c r="G256" s="361">
        <f t="shared" si="21"/>
        <v>432</v>
      </c>
      <c r="H256" s="362">
        <v>1</v>
      </c>
      <c r="I256" s="361">
        <f t="shared" si="22"/>
        <v>432</v>
      </c>
    </row>
    <row r="257" spans="1:9" ht="12.75">
      <c r="A257" s="125" t="s">
        <v>43</v>
      </c>
      <c r="B257" s="3" t="s">
        <v>92</v>
      </c>
      <c r="C257" s="5">
        <v>100</v>
      </c>
      <c r="D257" s="5">
        <v>350</v>
      </c>
      <c r="E257" s="5">
        <v>1030</v>
      </c>
      <c r="F257" s="131"/>
      <c r="G257" s="361">
        <f t="shared" si="21"/>
        <v>288.4</v>
      </c>
      <c r="H257" s="285">
        <v>1</v>
      </c>
      <c r="I257" s="361">
        <f t="shared" si="22"/>
        <v>288.4</v>
      </c>
    </row>
    <row r="258" spans="1:9" ht="12.75">
      <c r="A258" s="125" t="s">
        <v>43</v>
      </c>
      <c r="B258" s="3" t="s">
        <v>92</v>
      </c>
      <c r="C258" s="5">
        <v>195</v>
      </c>
      <c r="D258" s="5">
        <v>195</v>
      </c>
      <c r="E258" s="5">
        <v>1090</v>
      </c>
      <c r="F258" s="240"/>
      <c r="G258" s="361">
        <f t="shared" si="21"/>
        <v>331.578</v>
      </c>
      <c r="H258" s="285">
        <v>1</v>
      </c>
      <c r="I258" s="361">
        <f t="shared" si="22"/>
        <v>331.578</v>
      </c>
    </row>
    <row r="259" spans="1:9" ht="12.75">
      <c r="A259" s="125" t="s">
        <v>43</v>
      </c>
      <c r="B259" s="3" t="s">
        <v>92</v>
      </c>
      <c r="C259" s="5">
        <v>200</v>
      </c>
      <c r="D259" s="5">
        <v>200</v>
      </c>
      <c r="E259" s="5">
        <v>1360</v>
      </c>
      <c r="F259" s="131"/>
      <c r="G259" s="361">
        <f t="shared" si="21"/>
        <v>435.2</v>
      </c>
      <c r="H259" s="285">
        <v>1</v>
      </c>
      <c r="I259" s="361">
        <f t="shared" si="22"/>
        <v>435.2</v>
      </c>
    </row>
    <row r="260" spans="1:9" ht="12.75">
      <c r="A260" s="125" t="s">
        <v>43</v>
      </c>
      <c r="B260" s="3" t="s">
        <v>92</v>
      </c>
      <c r="C260" s="5">
        <v>330</v>
      </c>
      <c r="D260" s="5">
        <v>350</v>
      </c>
      <c r="E260" s="5">
        <v>1250</v>
      </c>
      <c r="F260" s="131"/>
      <c r="G260" s="361">
        <f t="shared" si="21"/>
        <v>1155</v>
      </c>
      <c r="H260" s="285">
        <v>1</v>
      </c>
      <c r="I260" s="361">
        <f t="shared" si="22"/>
        <v>1155</v>
      </c>
    </row>
    <row r="261" spans="1:9" ht="12.75">
      <c r="A261" s="96"/>
      <c r="B261" s="97"/>
      <c r="C261" s="98"/>
      <c r="D261" s="98"/>
      <c r="E261" s="98"/>
      <c r="F261" s="131"/>
      <c r="G261" s="341"/>
      <c r="H261" s="342"/>
      <c r="I261" s="343"/>
    </row>
    <row r="262" spans="1:9" ht="12.75">
      <c r="A262" s="126" t="s">
        <v>113</v>
      </c>
      <c r="B262" s="46" t="s">
        <v>34</v>
      </c>
      <c r="C262" s="33">
        <v>30</v>
      </c>
      <c r="D262" s="33"/>
      <c r="E262" s="33">
        <v>2900</v>
      </c>
      <c r="F262" s="131"/>
      <c r="G262" s="305">
        <f>((3.14*(C262*C262)/4)*E262)*8.78/1000000</f>
        <v>17.988903</v>
      </c>
      <c r="H262" s="306">
        <f>I262/G262</f>
        <v>16.121049738274756</v>
      </c>
      <c r="I262" s="305">
        <v>290</v>
      </c>
    </row>
    <row r="263" spans="1:9" ht="12.75">
      <c r="A263" s="96"/>
      <c r="B263" s="97"/>
      <c r="C263" s="98"/>
      <c r="D263" s="98"/>
      <c r="E263" s="98"/>
      <c r="F263" s="131"/>
      <c r="G263" s="341"/>
      <c r="H263" s="342"/>
      <c r="I263" s="343"/>
    </row>
    <row r="264" spans="1:9" ht="12.75">
      <c r="A264" s="127" t="s">
        <v>44</v>
      </c>
      <c r="B264" s="128" t="s">
        <v>92</v>
      </c>
      <c r="C264" s="129" t="s">
        <v>109</v>
      </c>
      <c r="D264" s="129">
        <v>320</v>
      </c>
      <c r="E264" s="129">
        <v>320</v>
      </c>
      <c r="F264" s="131"/>
      <c r="G264" s="353">
        <f>17.5*D264*E264*8.3*1.03/1000000</f>
        <v>15.319808000000002</v>
      </c>
      <c r="H264" s="354">
        <v>1</v>
      </c>
      <c r="I264" s="363">
        <f aca="true" t="shared" si="23" ref="I264:I295">G264*H264</f>
        <v>15.319808000000002</v>
      </c>
    </row>
    <row r="265" spans="1:9" ht="12.75">
      <c r="A265" s="127" t="s">
        <v>44</v>
      </c>
      <c r="B265" s="128" t="s">
        <v>92</v>
      </c>
      <c r="C265" s="129">
        <v>15</v>
      </c>
      <c r="D265" s="129">
        <v>95</v>
      </c>
      <c r="E265" s="129">
        <v>360</v>
      </c>
      <c r="F265" s="131"/>
      <c r="G265" s="353">
        <f aca="true" t="shared" si="24" ref="G265:G286">E265*D265*C265*8.3*1.03/1000000</f>
        <v>4.385637</v>
      </c>
      <c r="H265" s="354">
        <v>1</v>
      </c>
      <c r="I265" s="363">
        <f t="shared" si="23"/>
        <v>4.385637</v>
      </c>
    </row>
    <row r="266" spans="1:9" ht="12.75">
      <c r="A266" s="127" t="s">
        <v>44</v>
      </c>
      <c r="B266" s="128" t="s">
        <v>92</v>
      </c>
      <c r="C266" s="129">
        <v>15</v>
      </c>
      <c r="D266" s="129">
        <v>135</v>
      </c>
      <c r="E266" s="129">
        <v>650</v>
      </c>
      <c r="F266" s="129">
        <f>7.85*1.05</f>
        <v>8.2425</v>
      </c>
      <c r="G266" s="353">
        <f t="shared" si="24"/>
        <v>11.252621250000002</v>
      </c>
      <c r="H266" s="354">
        <v>1</v>
      </c>
      <c r="I266" s="363">
        <f t="shared" si="23"/>
        <v>11.252621250000002</v>
      </c>
    </row>
    <row r="267" spans="1:9" ht="12.75">
      <c r="A267" s="127" t="s">
        <v>44</v>
      </c>
      <c r="B267" s="128" t="s">
        <v>92</v>
      </c>
      <c r="C267" s="129">
        <v>16</v>
      </c>
      <c r="D267" s="129">
        <v>237</v>
      </c>
      <c r="E267" s="129">
        <v>258</v>
      </c>
      <c r="F267" s="131"/>
      <c r="G267" s="353">
        <f t="shared" si="24"/>
        <v>8.363794464000001</v>
      </c>
      <c r="H267" s="354">
        <v>1</v>
      </c>
      <c r="I267" s="363">
        <f t="shared" si="23"/>
        <v>8.363794464000001</v>
      </c>
    </row>
    <row r="268" spans="1:9" ht="12.75">
      <c r="A268" s="127" t="s">
        <v>44</v>
      </c>
      <c r="B268" s="128" t="s">
        <v>92</v>
      </c>
      <c r="C268" s="129">
        <v>17</v>
      </c>
      <c r="D268" s="129">
        <v>237</v>
      </c>
      <c r="E268" s="129">
        <v>260</v>
      </c>
      <c r="F268" s="129">
        <f>8.78*1.05</f>
        <v>9.219</v>
      </c>
      <c r="G268" s="353">
        <f t="shared" si="24"/>
        <v>8.955419460000002</v>
      </c>
      <c r="H268" s="354">
        <v>1</v>
      </c>
      <c r="I268" s="363">
        <f t="shared" si="23"/>
        <v>8.955419460000002</v>
      </c>
    </row>
    <row r="269" spans="1:9" ht="12.75">
      <c r="A269" s="127" t="s">
        <v>44</v>
      </c>
      <c r="B269" s="128" t="s">
        <v>92</v>
      </c>
      <c r="C269" s="129">
        <v>20</v>
      </c>
      <c r="D269" s="129">
        <v>105</v>
      </c>
      <c r="E269" s="129">
        <v>240</v>
      </c>
      <c r="F269" s="131"/>
      <c r="G269" s="353">
        <f t="shared" si="24"/>
        <v>4.308696000000001</v>
      </c>
      <c r="H269" s="354">
        <v>1</v>
      </c>
      <c r="I269" s="363">
        <f t="shared" si="23"/>
        <v>4.308696000000001</v>
      </c>
    </row>
    <row r="270" spans="1:9" ht="12.75">
      <c r="A270" s="130" t="s">
        <v>44</v>
      </c>
      <c r="B270" s="128" t="s">
        <v>92</v>
      </c>
      <c r="C270" s="131">
        <v>30</v>
      </c>
      <c r="D270" s="131">
        <v>105</v>
      </c>
      <c r="E270" s="131">
        <v>290</v>
      </c>
      <c r="F270" s="129">
        <f>8.78*1.05</f>
        <v>9.219</v>
      </c>
      <c r="G270" s="353">
        <f t="shared" si="24"/>
        <v>7.809511500000001</v>
      </c>
      <c r="H270" s="354">
        <v>1</v>
      </c>
      <c r="I270" s="363">
        <f t="shared" si="23"/>
        <v>7.809511500000001</v>
      </c>
    </row>
    <row r="271" spans="1:9" ht="12.75">
      <c r="A271" s="130" t="s">
        <v>44</v>
      </c>
      <c r="B271" s="128" t="s">
        <v>92</v>
      </c>
      <c r="C271" s="131">
        <v>38</v>
      </c>
      <c r="D271" s="131">
        <v>157</v>
      </c>
      <c r="E271" s="131">
        <v>238</v>
      </c>
      <c r="F271" s="131"/>
      <c r="G271" s="353">
        <f t="shared" si="24"/>
        <v>12.138793492000001</v>
      </c>
      <c r="H271" s="354">
        <v>1</v>
      </c>
      <c r="I271" s="363">
        <f t="shared" si="23"/>
        <v>12.138793492000001</v>
      </c>
    </row>
    <row r="272" spans="1:9" ht="12.75">
      <c r="A272" s="130" t="s">
        <v>44</v>
      </c>
      <c r="B272" s="128" t="s">
        <v>92</v>
      </c>
      <c r="C272" s="131">
        <v>38</v>
      </c>
      <c r="D272" s="131">
        <v>160</v>
      </c>
      <c r="E272" s="131">
        <v>238</v>
      </c>
      <c r="F272" s="134">
        <f>8.78*1.05</f>
        <v>9.219</v>
      </c>
      <c r="G272" s="353">
        <f t="shared" si="24"/>
        <v>12.370744960000003</v>
      </c>
      <c r="H272" s="354">
        <v>1</v>
      </c>
      <c r="I272" s="363">
        <f t="shared" si="23"/>
        <v>12.370744960000003</v>
      </c>
    </row>
    <row r="273" spans="1:9" ht="12.75">
      <c r="A273" s="127" t="s">
        <v>44</v>
      </c>
      <c r="B273" s="128" t="s">
        <v>92</v>
      </c>
      <c r="C273" s="131">
        <v>40</v>
      </c>
      <c r="D273" s="131">
        <v>68</v>
      </c>
      <c r="E273" s="131">
        <v>250</v>
      </c>
      <c r="F273" s="137"/>
      <c r="G273" s="353">
        <f t="shared" si="24"/>
        <v>5.813320000000001</v>
      </c>
      <c r="H273" s="354">
        <v>1</v>
      </c>
      <c r="I273" s="363">
        <f t="shared" si="23"/>
        <v>5.813320000000001</v>
      </c>
    </row>
    <row r="274" spans="1:9" ht="12.75">
      <c r="A274" s="130" t="s">
        <v>44</v>
      </c>
      <c r="B274" s="128" t="s">
        <v>92</v>
      </c>
      <c r="C274" s="131">
        <v>40</v>
      </c>
      <c r="D274" s="131">
        <v>105</v>
      </c>
      <c r="E274" s="131">
        <v>165</v>
      </c>
      <c r="F274" s="140"/>
      <c r="G274" s="353">
        <f t="shared" si="24"/>
        <v>5.924457000000001</v>
      </c>
      <c r="H274" s="354">
        <v>1</v>
      </c>
      <c r="I274" s="363">
        <f t="shared" si="23"/>
        <v>5.924457000000001</v>
      </c>
    </row>
    <row r="275" spans="1:9" ht="12.75">
      <c r="A275" s="48" t="s">
        <v>44</v>
      </c>
      <c r="B275" s="56" t="s">
        <v>92</v>
      </c>
      <c r="C275" s="34">
        <v>40</v>
      </c>
      <c r="D275" s="34">
        <v>155</v>
      </c>
      <c r="E275" s="34">
        <v>240</v>
      </c>
      <c r="F275" s="141"/>
      <c r="G275" s="353">
        <f t="shared" si="24"/>
        <v>12.720912000000002</v>
      </c>
      <c r="H275" s="354">
        <v>1</v>
      </c>
      <c r="I275" s="363">
        <f t="shared" si="23"/>
        <v>12.720912000000002</v>
      </c>
    </row>
    <row r="276" spans="1:9" ht="12.75">
      <c r="A276" s="130" t="s">
        <v>44</v>
      </c>
      <c r="B276" s="128" t="s">
        <v>92</v>
      </c>
      <c r="C276" s="131">
        <v>40</v>
      </c>
      <c r="D276" s="131">
        <v>180</v>
      </c>
      <c r="E276" s="131">
        <v>300</v>
      </c>
      <c r="F276" s="129">
        <f>8.78*1.05</f>
        <v>9.219</v>
      </c>
      <c r="G276" s="353">
        <f t="shared" si="24"/>
        <v>18.46584</v>
      </c>
      <c r="H276" s="354">
        <v>1</v>
      </c>
      <c r="I276" s="363">
        <f t="shared" si="23"/>
        <v>18.46584</v>
      </c>
    </row>
    <row r="277" spans="1:9" ht="12.75">
      <c r="A277" s="130" t="s">
        <v>44</v>
      </c>
      <c r="B277" s="128" t="s">
        <v>92</v>
      </c>
      <c r="C277" s="131">
        <v>40</v>
      </c>
      <c r="D277" s="131">
        <v>310</v>
      </c>
      <c r="E277" s="131">
        <v>480</v>
      </c>
      <c r="F277" s="129"/>
      <c r="G277" s="353">
        <f t="shared" si="24"/>
        <v>50.88364800000001</v>
      </c>
      <c r="H277" s="354">
        <v>1</v>
      </c>
      <c r="I277" s="363">
        <f t="shared" si="23"/>
        <v>50.88364800000001</v>
      </c>
    </row>
    <row r="278" spans="1:9" ht="12.75">
      <c r="A278" s="130" t="s">
        <v>44</v>
      </c>
      <c r="B278" s="128" t="s">
        <v>92</v>
      </c>
      <c r="C278" s="131">
        <v>44</v>
      </c>
      <c r="D278" s="131">
        <v>310</v>
      </c>
      <c r="E278" s="131">
        <v>345</v>
      </c>
      <c r="F278" s="241">
        <v>241.18225075000004</v>
      </c>
      <c r="G278" s="353">
        <f t="shared" si="24"/>
        <v>40.2298842</v>
      </c>
      <c r="H278" s="354">
        <v>1</v>
      </c>
      <c r="I278" s="363">
        <f t="shared" si="23"/>
        <v>40.2298842</v>
      </c>
    </row>
    <row r="279" spans="1:9" ht="12.75">
      <c r="A279" s="130" t="s">
        <v>44</v>
      </c>
      <c r="B279" s="128" t="s">
        <v>92</v>
      </c>
      <c r="C279" s="131">
        <v>45</v>
      </c>
      <c r="D279" s="131">
        <v>170</v>
      </c>
      <c r="E279" s="131">
        <v>210</v>
      </c>
      <c r="F279" s="129">
        <f>7.85*1.05</f>
        <v>8.2425</v>
      </c>
      <c r="G279" s="353">
        <f t="shared" si="24"/>
        <v>13.733968500000001</v>
      </c>
      <c r="H279" s="354">
        <v>1</v>
      </c>
      <c r="I279" s="363">
        <f t="shared" si="23"/>
        <v>13.733968500000001</v>
      </c>
    </row>
    <row r="280" spans="1:9" ht="12.75">
      <c r="A280" s="130" t="s">
        <v>44</v>
      </c>
      <c r="B280" s="128" t="s">
        <v>92</v>
      </c>
      <c r="C280" s="131">
        <v>50</v>
      </c>
      <c r="D280" s="131">
        <v>170</v>
      </c>
      <c r="E280" s="131">
        <v>455</v>
      </c>
      <c r="F280" s="129">
        <f>7.85*1.05</f>
        <v>8.2425</v>
      </c>
      <c r="G280" s="353">
        <f t="shared" si="24"/>
        <v>33.063257500000006</v>
      </c>
      <c r="H280" s="354">
        <v>1</v>
      </c>
      <c r="I280" s="363">
        <f t="shared" si="23"/>
        <v>33.063257500000006</v>
      </c>
    </row>
    <row r="281" spans="1:9" ht="12.75">
      <c r="A281" s="130" t="s">
        <v>44</v>
      </c>
      <c r="B281" s="128" t="s">
        <v>92</v>
      </c>
      <c r="C281" s="131">
        <v>55</v>
      </c>
      <c r="D281" s="131">
        <v>63</v>
      </c>
      <c r="E281" s="131">
        <v>330</v>
      </c>
      <c r="F281" s="129">
        <f>7.85*1.05</f>
        <v>8.2425</v>
      </c>
      <c r="G281" s="353">
        <f t="shared" si="24"/>
        <v>9.77535405</v>
      </c>
      <c r="H281" s="354">
        <v>1</v>
      </c>
      <c r="I281" s="363">
        <f t="shared" si="23"/>
        <v>9.77535405</v>
      </c>
    </row>
    <row r="282" spans="1:9" ht="12.75">
      <c r="A282" s="127" t="s">
        <v>44</v>
      </c>
      <c r="B282" s="128" t="s">
        <v>92</v>
      </c>
      <c r="C282" s="129">
        <v>55</v>
      </c>
      <c r="D282" s="129">
        <v>135</v>
      </c>
      <c r="E282" s="129">
        <v>200</v>
      </c>
      <c r="F282" s="129">
        <f>8.78*1.05</f>
        <v>9.219</v>
      </c>
      <c r="G282" s="353">
        <f t="shared" si="24"/>
        <v>12.695265000000003</v>
      </c>
      <c r="H282" s="354">
        <v>1</v>
      </c>
      <c r="I282" s="363">
        <f t="shared" si="23"/>
        <v>12.695265000000003</v>
      </c>
    </row>
    <row r="283" spans="1:9" ht="12.75">
      <c r="A283" s="130" t="s">
        <v>44</v>
      </c>
      <c r="B283" s="128" t="s">
        <v>92</v>
      </c>
      <c r="C283" s="131">
        <v>55</v>
      </c>
      <c r="D283" s="131">
        <v>235</v>
      </c>
      <c r="E283" s="131">
        <v>245</v>
      </c>
      <c r="F283" s="129">
        <f>8.78*1.05</f>
        <v>9.219</v>
      </c>
      <c r="G283" s="353">
        <f t="shared" si="24"/>
        <v>27.071477125000005</v>
      </c>
      <c r="H283" s="354">
        <v>1</v>
      </c>
      <c r="I283" s="363">
        <f t="shared" si="23"/>
        <v>27.071477125000005</v>
      </c>
    </row>
    <row r="284" spans="1:9" ht="12.75">
      <c r="A284" s="59" t="s">
        <v>44</v>
      </c>
      <c r="B284" s="56" t="s">
        <v>92</v>
      </c>
      <c r="C284" s="57">
        <v>55</v>
      </c>
      <c r="D284" s="57">
        <v>260</v>
      </c>
      <c r="E284" s="57">
        <v>390</v>
      </c>
      <c r="F284" s="129">
        <f>8.78*1.05</f>
        <v>9.219</v>
      </c>
      <c r="G284" s="353">
        <f t="shared" si="24"/>
        <v>47.67777300000001</v>
      </c>
      <c r="H284" s="282">
        <v>1</v>
      </c>
      <c r="I284" s="363">
        <f t="shared" si="23"/>
        <v>47.67777300000001</v>
      </c>
    </row>
    <row r="285" spans="1:9" ht="12.75">
      <c r="A285" s="130" t="s">
        <v>44</v>
      </c>
      <c r="B285" s="128" t="s">
        <v>92</v>
      </c>
      <c r="C285" s="131">
        <v>60</v>
      </c>
      <c r="D285" s="131">
        <v>70</v>
      </c>
      <c r="E285" s="131">
        <v>700</v>
      </c>
      <c r="F285" s="129">
        <f>8.78*1.05</f>
        <v>9.219</v>
      </c>
      <c r="G285" s="353">
        <f t="shared" si="24"/>
        <v>25.134060000000005</v>
      </c>
      <c r="H285" s="354">
        <v>1</v>
      </c>
      <c r="I285" s="363">
        <f t="shared" si="23"/>
        <v>25.134060000000005</v>
      </c>
    </row>
    <row r="286" spans="1:9" ht="12.75">
      <c r="A286" s="130" t="s">
        <v>44</v>
      </c>
      <c r="B286" s="128" t="s">
        <v>92</v>
      </c>
      <c r="C286" s="131">
        <v>60</v>
      </c>
      <c r="D286" s="131">
        <v>90</v>
      </c>
      <c r="E286" s="131">
        <v>160</v>
      </c>
      <c r="F286" s="131"/>
      <c r="G286" s="353">
        <f t="shared" si="24"/>
        <v>7.386336000000001</v>
      </c>
      <c r="H286" s="354">
        <v>1</v>
      </c>
      <c r="I286" s="363">
        <f t="shared" si="23"/>
        <v>7.386336000000001</v>
      </c>
    </row>
    <row r="287" spans="1:9" ht="12.75">
      <c r="A287" s="130" t="s">
        <v>44</v>
      </c>
      <c r="B287" s="128" t="s">
        <v>92</v>
      </c>
      <c r="C287" s="131" t="s">
        <v>103</v>
      </c>
      <c r="D287" s="131">
        <v>170</v>
      </c>
      <c r="E287" s="131">
        <v>170</v>
      </c>
      <c r="F287" s="129">
        <f>8.78*1.05</f>
        <v>9.219</v>
      </c>
      <c r="G287" s="353">
        <f>75*D287*E287*8.3*1.03/1000000</f>
        <v>18.5299575</v>
      </c>
      <c r="H287" s="354">
        <v>1</v>
      </c>
      <c r="I287" s="363">
        <f t="shared" si="23"/>
        <v>18.5299575</v>
      </c>
    </row>
    <row r="288" spans="1:9" ht="12.75">
      <c r="A288" s="130" t="s">
        <v>44</v>
      </c>
      <c r="B288" s="128" t="s">
        <v>92</v>
      </c>
      <c r="C288" s="131">
        <v>63</v>
      </c>
      <c r="D288" s="131">
        <v>130</v>
      </c>
      <c r="E288" s="131">
        <v>145</v>
      </c>
      <c r="F288" s="129">
        <f>8.78*1.05</f>
        <v>9.219</v>
      </c>
      <c r="G288" s="353">
        <f aca="true" t="shared" si="25" ref="G288:G294">E288*D288*C288*8.3*1.03/1000000</f>
        <v>10.15236495</v>
      </c>
      <c r="H288" s="354">
        <v>1</v>
      </c>
      <c r="I288" s="363">
        <f t="shared" si="23"/>
        <v>10.15236495</v>
      </c>
    </row>
    <row r="289" spans="1:9" ht="12.75">
      <c r="A289" s="130" t="s">
        <v>44</v>
      </c>
      <c r="B289" s="128" t="s">
        <v>92</v>
      </c>
      <c r="C289" s="131">
        <v>65</v>
      </c>
      <c r="D289" s="131">
        <v>70</v>
      </c>
      <c r="E289" s="131">
        <v>680</v>
      </c>
      <c r="F289" s="131">
        <f>8.78*1.05</f>
        <v>9.219</v>
      </c>
      <c r="G289" s="353">
        <f t="shared" si="25"/>
        <v>26.450606000000004</v>
      </c>
      <c r="H289" s="354">
        <v>1</v>
      </c>
      <c r="I289" s="363">
        <f t="shared" si="23"/>
        <v>26.450606000000004</v>
      </c>
    </row>
    <row r="290" spans="1:9" ht="12.75">
      <c r="A290" s="130" t="s">
        <v>44</v>
      </c>
      <c r="B290" s="128" t="s">
        <v>92</v>
      </c>
      <c r="C290" s="131">
        <v>70</v>
      </c>
      <c r="D290" s="131">
        <v>105</v>
      </c>
      <c r="E290" s="131">
        <v>590</v>
      </c>
      <c r="F290" s="131">
        <f>7.85*1.05</f>
        <v>8.2425</v>
      </c>
      <c r="G290" s="353">
        <f t="shared" si="25"/>
        <v>37.0727385</v>
      </c>
      <c r="H290" s="354">
        <v>1</v>
      </c>
      <c r="I290" s="363">
        <f t="shared" si="23"/>
        <v>37.0727385</v>
      </c>
    </row>
    <row r="291" spans="1:9" ht="12.75">
      <c r="A291" s="130" t="s">
        <v>44</v>
      </c>
      <c r="B291" s="128" t="s">
        <v>92</v>
      </c>
      <c r="C291" s="131">
        <v>70</v>
      </c>
      <c r="D291" s="131">
        <v>190</v>
      </c>
      <c r="E291" s="131">
        <v>310</v>
      </c>
      <c r="F291" s="129">
        <f>8.78*1.05</f>
        <v>9.219</v>
      </c>
      <c r="G291" s="353">
        <f t="shared" si="25"/>
        <v>35.247527</v>
      </c>
      <c r="H291" s="354">
        <v>1</v>
      </c>
      <c r="I291" s="363">
        <f t="shared" si="23"/>
        <v>35.247527</v>
      </c>
    </row>
    <row r="292" spans="1:9" ht="12.75">
      <c r="A292" s="127" t="s">
        <v>44</v>
      </c>
      <c r="B292" s="128" t="s">
        <v>92</v>
      </c>
      <c r="C292" s="131">
        <v>75</v>
      </c>
      <c r="D292" s="131">
        <v>175</v>
      </c>
      <c r="E292" s="131">
        <v>265</v>
      </c>
      <c r="F292" s="129">
        <f>8.78*1.05</f>
        <v>9.219</v>
      </c>
      <c r="G292" s="353">
        <f t="shared" si="25"/>
        <v>29.734490625000003</v>
      </c>
      <c r="H292" s="354">
        <v>1</v>
      </c>
      <c r="I292" s="363">
        <f t="shared" si="23"/>
        <v>29.734490625000003</v>
      </c>
    </row>
    <row r="293" spans="1:9" ht="12.75">
      <c r="A293" s="130" t="s">
        <v>44</v>
      </c>
      <c r="B293" s="128" t="s">
        <v>92</v>
      </c>
      <c r="C293" s="131">
        <v>75</v>
      </c>
      <c r="D293" s="131">
        <v>270</v>
      </c>
      <c r="E293" s="131">
        <v>390</v>
      </c>
      <c r="F293" s="244"/>
      <c r="G293" s="353">
        <f t="shared" si="25"/>
        <v>67.51572750000001</v>
      </c>
      <c r="H293" s="354">
        <v>1</v>
      </c>
      <c r="I293" s="363">
        <f t="shared" si="23"/>
        <v>67.51572750000001</v>
      </c>
    </row>
    <row r="294" spans="1:9" ht="12.75">
      <c r="A294" s="127" t="s">
        <v>44</v>
      </c>
      <c r="B294" s="128" t="s">
        <v>92</v>
      </c>
      <c r="C294" s="129">
        <v>75</v>
      </c>
      <c r="D294" s="129">
        <v>340</v>
      </c>
      <c r="E294" s="129">
        <v>500</v>
      </c>
      <c r="F294" s="129">
        <f>8.78*1.05</f>
        <v>9.219</v>
      </c>
      <c r="G294" s="353">
        <f t="shared" si="25"/>
        <v>108.99975000000002</v>
      </c>
      <c r="H294" s="354">
        <v>1</v>
      </c>
      <c r="I294" s="363">
        <f t="shared" si="23"/>
        <v>108.99975000000002</v>
      </c>
    </row>
    <row r="295" spans="1:9" ht="12.75">
      <c r="A295" s="130" t="s">
        <v>44</v>
      </c>
      <c r="B295" s="128" t="s">
        <v>92</v>
      </c>
      <c r="C295" s="131" t="s">
        <v>104</v>
      </c>
      <c r="D295" s="131">
        <v>140</v>
      </c>
      <c r="E295" s="131">
        <v>167</v>
      </c>
      <c r="F295" s="129">
        <f>8.78*1.05</f>
        <v>9.219</v>
      </c>
      <c r="G295" s="353">
        <f>95*D295*E295*8.3*1.03/1000000</f>
        <v>18.988183900000003</v>
      </c>
      <c r="H295" s="354">
        <v>1</v>
      </c>
      <c r="I295" s="363">
        <f t="shared" si="23"/>
        <v>18.988183900000003</v>
      </c>
    </row>
    <row r="296" spans="1:9" ht="12.75">
      <c r="A296" s="127" t="s">
        <v>44</v>
      </c>
      <c r="B296" s="128" t="s">
        <v>92</v>
      </c>
      <c r="C296" s="129">
        <v>98</v>
      </c>
      <c r="D296" s="129">
        <v>265</v>
      </c>
      <c r="E296" s="129">
        <v>290</v>
      </c>
      <c r="F296" s="129">
        <f>8.78*1.05</f>
        <v>9.219</v>
      </c>
      <c r="G296" s="353">
        <f>E296*D296*C296*8.3*1.03/1000000</f>
        <v>64.38508370000001</v>
      </c>
      <c r="H296" s="354">
        <v>1</v>
      </c>
      <c r="I296" s="363">
        <f>G296*H296</f>
        <v>64.38508370000001</v>
      </c>
    </row>
    <row r="297" spans="1:9" ht="12.75">
      <c r="A297" s="130" t="s">
        <v>44</v>
      </c>
      <c r="B297" s="128" t="s">
        <v>92</v>
      </c>
      <c r="C297" s="131">
        <v>118</v>
      </c>
      <c r="D297" s="131">
        <v>135</v>
      </c>
      <c r="E297" s="131">
        <v>150</v>
      </c>
      <c r="F297" s="129">
        <f>8.78*1.05</f>
        <v>9.219</v>
      </c>
      <c r="G297" s="353">
        <f>E297*D297*C297*8.3*1.03/1000000</f>
        <v>20.4278355</v>
      </c>
      <c r="H297" s="354">
        <v>1</v>
      </c>
      <c r="I297" s="363">
        <f>G297*H297</f>
        <v>20.4278355</v>
      </c>
    </row>
    <row r="298" spans="1:9" ht="12.75">
      <c r="A298" s="132" t="s">
        <v>44</v>
      </c>
      <c r="B298" s="133" t="s">
        <v>92</v>
      </c>
      <c r="C298" s="134">
        <v>120</v>
      </c>
      <c r="D298" s="134">
        <v>135</v>
      </c>
      <c r="E298" s="134">
        <v>350</v>
      </c>
      <c r="F298" s="131"/>
      <c r="G298" s="364">
        <f>E298*D298*C298*8.3*1.03/1000000</f>
        <v>48.47283000000001</v>
      </c>
      <c r="H298" s="365">
        <v>1</v>
      </c>
      <c r="I298" s="366">
        <f>G298*H298</f>
        <v>48.47283000000001</v>
      </c>
    </row>
    <row r="299" spans="1:9" ht="12.75">
      <c r="A299" s="58" t="s">
        <v>44</v>
      </c>
      <c r="B299" s="135" t="s">
        <v>92</v>
      </c>
      <c r="C299" s="58">
        <v>180</v>
      </c>
      <c r="D299" s="58">
        <v>180</v>
      </c>
      <c r="E299" s="136">
        <v>310</v>
      </c>
      <c r="F299" s="129">
        <f>8.78*1.05</f>
        <v>9.219</v>
      </c>
      <c r="G299" s="317">
        <f>C299*D299*E299*8.3*1.03/1000000</f>
        <v>85.866156</v>
      </c>
      <c r="H299" s="316">
        <v>1</v>
      </c>
      <c r="I299" s="317">
        <f>H299*G299</f>
        <v>85.866156</v>
      </c>
    </row>
    <row r="300" spans="1:9" ht="12.75">
      <c r="A300" s="138" t="s">
        <v>44</v>
      </c>
      <c r="B300" s="139" t="s">
        <v>92</v>
      </c>
      <c r="C300" s="140">
        <v>215</v>
      </c>
      <c r="D300" s="140">
        <v>335</v>
      </c>
      <c r="E300" s="140">
        <v>335</v>
      </c>
      <c r="F300" s="129">
        <f>8.78*1.05</f>
        <v>9.219</v>
      </c>
      <c r="G300" s="367">
        <f>E300*D300*C300*8.3*1.03/1000000</f>
        <v>206.27347787500003</v>
      </c>
      <c r="H300" s="368">
        <v>1</v>
      </c>
      <c r="I300" s="369">
        <f aca="true" t="shared" si="26" ref="I300:I346">G300*H300</f>
        <v>206.27347787500003</v>
      </c>
    </row>
    <row r="301" spans="1:9" ht="12.75">
      <c r="A301" s="59" t="s">
        <v>44</v>
      </c>
      <c r="B301" s="56" t="s">
        <v>92</v>
      </c>
      <c r="C301" s="58">
        <v>230</v>
      </c>
      <c r="D301" s="58">
        <v>470</v>
      </c>
      <c r="E301" s="136">
        <v>520</v>
      </c>
      <c r="F301" s="129">
        <f>8.78*1.05</f>
        <v>9.219</v>
      </c>
      <c r="G301" s="317">
        <f>C301*D301*525*8.3*1.03/1000000</f>
        <v>485.17712250000005</v>
      </c>
      <c r="H301" s="316">
        <v>1</v>
      </c>
      <c r="I301" s="317">
        <f t="shared" si="26"/>
        <v>485.17712250000005</v>
      </c>
    </row>
    <row r="302" spans="1:9" ht="12.75">
      <c r="A302" s="127" t="s">
        <v>44</v>
      </c>
      <c r="B302" s="128" t="s">
        <v>92</v>
      </c>
      <c r="C302" s="129">
        <v>230</v>
      </c>
      <c r="D302" s="129">
        <v>470</v>
      </c>
      <c r="E302" s="129">
        <v>660</v>
      </c>
      <c r="F302" s="131">
        <f>8.78*1.05</f>
        <v>9.219</v>
      </c>
      <c r="G302" s="353">
        <f aca="true" t="shared" si="27" ref="G302:G313">E302*D302*C302*8.3*1.03/1000000</f>
        <v>609.936954</v>
      </c>
      <c r="H302" s="354">
        <v>2</v>
      </c>
      <c r="I302" s="363">
        <f t="shared" si="26"/>
        <v>1219.873908</v>
      </c>
    </row>
    <row r="303" spans="1:9" ht="12.75">
      <c r="A303" s="127" t="s">
        <v>44</v>
      </c>
      <c r="B303" s="128" t="s">
        <v>92</v>
      </c>
      <c r="C303" s="129">
        <v>235</v>
      </c>
      <c r="D303" s="129">
        <v>245</v>
      </c>
      <c r="E303" s="129">
        <v>350</v>
      </c>
      <c r="F303" s="129">
        <f>8.78*1.05</f>
        <v>9.219</v>
      </c>
      <c r="G303" s="353">
        <f t="shared" si="27"/>
        <v>172.27303625</v>
      </c>
      <c r="H303" s="354">
        <v>1</v>
      </c>
      <c r="I303" s="363">
        <f t="shared" si="26"/>
        <v>172.27303625</v>
      </c>
    </row>
    <row r="304" spans="1:9" ht="12.75">
      <c r="A304" s="127" t="s">
        <v>44</v>
      </c>
      <c r="B304" s="128" t="s">
        <v>92</v>
      </c>
      <c r="C304" s="131">
        <v>235</v>
      </c>
      <c r="D304" s="131">
        <v>245</v>
      </c>
      <c r="E304" s="131">
        <v>490</v>
      </c>
      <c r="F304" s="131"/>
      <c r="G304" s="353">
        <f t="shared" si="27"/>
        <v>241.18225075000004</v>
      </c>
      <c r="H304" s="354">
        <v>1</v>
      </c>
      <c r="I304" s="363">
        <f t="shared" si="26"/>
        <v>241.18225075000004</v>
      </c>
    </row>
    <row r="305" spans="1:9" ht="12.75">
      <c r="A305" s="127" t="s">
        <v>44</v>
      </c>
      <c r="B305" s="128" t="s">
        <v>92</v>
      </c>
      <c r="C305" s="131">
        <v>240</v>
      </c>
      <c r="D305" s="131">
        <v>240</v>
      </c>
      <c r="E305" s="131">
        <v>490</v>
      </c>
      <c r="F305" s="131">
        <f aca="true" t="shared" si="28" ref="F305:F315">8.78*1.05</f>
        <v>9.219</v>
      </c>
      <c r="G305" s="353">
        <f t="shared" si="27"/>
        <v>241.28697600000004</v>
      </c>
      <c r="H305" s="354">
        <v>1</v>
      </c>
      <c r="I305" s="363">
        <f t="shared" si="26"/>
        <v>241.28697600000004</v>
      </c>
    </row>
    <row r="306" spans="1:9" ht="12.75">
      <c r="A306" s="127" t="s">
        <v>44</v>
      </c>
      <c r="B306" s="128" t="s">
        <v>92</v>
      </c>
      <c r="C306" s="131">
        <v>240</v>
      </c>
      <c r="D306" s="131">
        <v>255</v>
      </c>
      <c r="E306" s="131">
        <v>490</v>
      </c>
      <c r="F306" s="129">
        <f t="shared" si="28"/>
        <v>9.219</v>
      </c>
      <c r="G306" s="353">
        <f t="shared" si="27"/>
        <v>256.367412</v>
      </c>
      <c r="H306" s="354">
        <v>1</v>
      </c>
      <c r="I306" s="363">
        <f t="shared" si="26"/>
        <v>256.367412</v>
      </c>
    </row>
    <row r="307" spans="1:9" ht="12.75">
      <c r="A307" s="127" t="s">
        <v>44</v>
      </c>
      <c r="B307" s="128" t="s">
        <v>92</v>
      </c>
      <c r="C307" s="131">
        <v>240</v>
      </c>
      <c r="D307" s="131">
        <v>255</v>
      </c>
      <c r="E307" s="131">
        <v>505</v>
      </c>
      <c r="F307" s="129">
        <f t="shared" si="28"/>
        <v>9.219</v>
      </c>
      <c r="G307" s="353">
        <f t="shared" si="27"/>
        <v>264.215394</v>
      </c>
      <c r="H307" s="354">
        <v>1</v>
      </c>
      <c r="I307" s="363">
        <f t="shared" si="26"/>
        <v>264.215394</v>
      </c>
    </row>
    <row r="308" spans="1:9" ht="12.75">
      <c r="A308" s="127" t="s">
        <v>44</v>
      </c>
      <c r="B308" s="128" t="s">
        <v>92</v>
      </c>
      <c r="C308" s="129">
        <v>260</v>
      </c>
      <c r="D308" s="129">
        <v>630</v>
      </c>
      <c r="E308" s="129">
        <v>940</v>
      </c>
      <c r="F308" s="129">
        <f t="shared" si="28"/>
        <v>9.219</v>
      </c>
      <c r="G308" s="353">
        <f t="shared" si="27"/>
        <v>1316.306628</v>
      </c>
      <c r="H308" s="354">
        <v>1</v>
      </c>
      <c r="I308" s="363">
        <f t="shared" si="26"/>
        <v>1316.306628</v>
      </c>
    </row>
    <row r="309" spans="1:9" ht="12.75">
      <c r="A309" s="242" t="s">
        <v>44</v>
      </c>
      <c r="B309" s="128" t="s">
        <v>92</v>
      </c>
      <c r="C309" s="243">
        <v>280</v>
      </c>
      <c r="D309" s="243">
        <v>460</v>
      </c>
      <c r="E309" s="243">
        <v>640</v>
      </c>
      <c r="F309" s="129">
        <f t="shared" si="28"/>
        <v>9.219</v>
      </c>
      <c r="G309" s="353">
        <f t="shared" si="27"/>
        <v>704.711168</v>
      </c>
      <c r="H309" s="354">
        <v>1</v>
      </c>
      <c r="I309" s="363">
        <f t="shared" si="26"/>
        <v>704.711168</v>
      </c>
    </row>
    <row r="310" spans="1:9" ht="12.75">
      <c r="A310" s="127" t="s">
        <v>44</v>
      </c>
      <c r="B310" s="128" t="s">
        <v>92</v>
      </c>
      <c r="C310" s="129">
        <v>285</v>
      </c>
      <c r="D310" s="129">
        <v>360</v>
      </c>
      <c r="E310" s="129">
        <v>1460</v>
      </c>
      <c r="F310" s="129">
        <f t="shared" si="28"/>
        <v>9.219</v>
      </c>
      <c r="G310" s="353">
        <f t="shared" si="27"/>
        <v>1280.606004</v>
      </c>
      <c r="H310" s="354">
        <v>1</v>
      </c>
      <c r="I310" s="363">
        <f t="shared" si="26"/>
        <v>1280.606004</v>
      </c>
    </row>
    <row r="311" spans="1:9" ht="12.75">
      <c r="A311" s="127" t="s">
        <v>44</v>
      </c>
      <c r="B311" s="128" t="s">
        <v>92</v>
      </c>
      <c r="C311" s="129">
        <v>290</v>
      </c>
      <c r="D311" s="129">
        <v>350</v>
      </c>
      <c r="E311" s="129">
        <v>1560</v>
      </c>
      <c r="F311" s="129">
        <f t="shared" si="28"/>
        <v>9.219</v>
      </c>
      <c r="G311" s="353">
        <f t="shared" si="27"/>
        <v>1353.64866</v>
      </c>
      <c r="H311" s="354">
        <v>1</v>
      </c>
      <c r="I311" s="363">
        <f t="shared" si="26"/>
        <v>1353.64866</v>
      </c>
    </row>
    <row r="312" spans="1:9" ht="12.75">
      <c r="A312" s="127" t="s">
        <v>44</v>
      </c>
      <c r="B312" s="128" t="s">
        <v>92</v>
      </c>
      <c r="C312" s="131">
        <v>290</v>
      </c>
      <c r="D312" s="131">
        <v>355</v>
      </c>
      <c r="E312" s="131">
        <v>1600</v>
      </c>
      <c r="F312" s="129">
        <f t="shared" si="28"/>
        <v>9.219</v>
      </c>
      <c r="G312" s="353">
        <f t="shared" si="27"/>
        <v>1408.19128</v>
      </c>
      <c r="H312" s="354">
        <v>1</v>
      </c>
      <c r="I312" s="363">
        <f t="shared" si="26"/>
        <v>1408.19128</v>
      </c>
    </row>
    <row r="313" spans="1:9" ht="12.75">
      <c r="A313" s="127" t="s">
        <v>44</v>
      </c>
      <c r="B313" s="128" t="s">
        <v>92</v>
      </c>
      <c r="C313" s="129">
        <v>290</v>
      </c>
      <c r="D313" s="129">
        <v>360</v>
      </c>
      <c r="E313" s="129">
        <v>1280</v>
      </c>
      <c r="F313" s="129">
        <f t="shared" si="28"/>
        <v>9.219</v>
      </c>
      <c r="G313" s="353">
        <f t="shared" si="27"/>
        <v>1142.419968</v>
      </c>
      <c r="H313" s="354">
        <v>1</v>
      </c>
      <c r="I313" s="363">
        <f t="shared" si="26"/>
        <v>1142.419968</v>
      </c>
    </row>
    <row r="314" spans="1:9" ht="12.75">
      <c r="A314" s="127" t="s">
        <v>44</v>
      </c>
      <c r="B314" s="128" t="s">
        <v>92</v>
      </c>
      <c r="C314" s="131">
        <v>300</v>
      </c>
      <c r="D314" s="131">
        <v>310</v>
      </c>
      <c r="E314" s="131">
        <v>1000</v>
      </c>
      <c r="F314" s="129">
        <f t="shared" si="28"/>
        <v>9.219</v>
      </c>
      <c r="G314" s="353">
        <v>860</v>
      </c>
      <c r="H314" s="354">
        <v>1</v>
      </c>
      <c r="I314" s="363">
        <f t="shared" si="26"/>
        <v>860</v>
      </c>
    </row>
    <row r="315" spans="1:9" ht="12.75">
      <c r="A315" s="127" t="s">
        <v>44</v>
      </c>
      <c r="B315" s="128" t="s">
        <v>92</v>
      </c>
      <c r="C315" s="131">
        <v>300</v>
      </c>
      <c r="D315" s="131">
        <v>350</v>
      </c>
      <c r="E315" s="131">
        <v>1610</v>
      </c>
      <c r="F315" s="129">
        <f t="shared" si="28"/>
        <v>9.219</v>
      </c>
      <c r="G315" s="353">
        <f aca="true" t="shared" si="29" ref="G315:G346">E315*D315*C315*8.3*1.03/1000000</f>
        <v>1445.2084500000003</v>
      </c>
      <c r="H315" s="354">
        <v>1</v>
      </c>
      <c r="I315" s="363">
        <f t="shared" si="26"/>
        <v>1445.2084500000003</v>
      </c>
    </row>
    <row r="316" spans="1:9" ht="12.75">
      <c r="A316" s="130" t="s">
        <v>44</v>
      </c>
      <c r="B316" s="128" t="s">
        <v>92</v>
      </c>
      <c r="C316" s="131">
        <v>300</v>
      </c>
      <c r="D316" s="131">
        <v>360</v>
      </c>
      <c r="E316" s="131">
        <v>1080</v>
      </c>
      <c r="F316" s="88"/>
      <c r="G316" s="353">
        <f t="shared" si="29"/>
        <v>997.1553600000001</v>
      </c>
      <c r="H316" s="354">
        <v>1</v>
      </c>
      <c r="I316" s="363">
        <f t="shared" si="26"/>
        <v>997.1553600000001</v>
      </c>
    </row>
    <row r="317" spans="1:9" ht="12.75">
      <c r="A317" s="127" t="s">
        <v>44</v>
      </c>
      <c r="B317" s="128" t="s">
        <v>92</v>
      </c>
      <c r="C317" s="129">
        <v>300</v>
      </c>
      <c r="D317" s="129">
        <v>360</v>
      </c>
      <c r="E317" s="129">
        <v>1440</v>
      </c>
      <c r="F317" s="129">
        <f>8.78*1.05</f>
        <v>9.219</v>
      </c>
      <c r="G317" s="353">
        <f t="shared" si="29"/>
        <v>1329.54048</v>
      </c>
      <c r="H317" s="354">
        <v>1</v>
      </c>
      <c r="I317" s="363">
        <f t="shared" si="26"/>
        <v>1329.54048</v>
      </c>
    </row>
    <row r="318" spans="1:9" ht="12.75">
      <c r="A318" s="127" t="s">
        <v>44</v>
      </c>
      <c r="B318" s="128" t="s">
        <v>92</v>
      </c>
      <c r="C318" s="129">
        <v>300</v>
      </c>
      <c r="D318" s="129">
        <v>360</v>
      </c>
      <c r="E318" s="129">
        <v>1580</v>
      </c>
      <c r="F318" s="129"/>
      <c r="G318" s="353">
        <f t="shared" si="29"/>
        <v>1458.8013600000002</v>
      </c>
      <c r="H318" s="354">
        <v>1</v>
      </c>
      <c r="I318" s="363">
        <f t="shared" si="26"/>
        <v>1458.8013600000002</v>
      </c>
    </row>
    <row r="319" spans="1:9" ht="12.75">
      <c r="A319" s="129" t="s">
        <v>44</v>
      </c>
      <c r="B319" s="142" t="s">
        <v>92</v>
      </c>
      <c r="C319" s="57">
        <v>300</v>
      </c>
      <c r="D319" s="57">
        <v>380</v>
      </c>
      <c r="E319" s="57">
        <v>1360</v>
      </c>
      <c r="F319" s="129">
        <f>8.78*1.05</f>
        <v>9.219</v>
      </c>
      <c r="G319" s="353">
        <f t="shared" si="29"/>
        <v>1325.43696</v>
      </c>
      <c r="H319" s="282">
        <v>1</v>
      </c>
      <c r="I319" s="363">
        <f t="shared" si="26"/>
        <v>1325.43696</v>
      </c>
    </row>
    <row r="320" spans="1:9" ht="12.75">
      <c r="A320" s="127" t="s">
        <v>44</v>
      </c>
      <c r="B320" s="128" t="s">
        <v>92</v>
      </c>
      <c r="C320" s="129">
        <v>300</v>
      </c>
      <c r="D320" s="129">
        <v>385</v>
      </c>
      <c r="E320" s="129">
        <v>1340</v>
      </c>
      <c r="F320" s="129">
        <f>8.78*1.05</f>
        <v>9.219</v>
      </c>
      <c r="G320" s="353">
        <f t="shared" si="29"/>
        <v>1323.12873</v>
      </c>
      <c r="H320" s="354">
        <v>1</v>
      </c>
      <c r="I320" s="363">
        <f t="shared" si="26"/>
        <v>1323.12873</v>
      </c>
    </row>
    <row r="321" spans="1:9" ht="12.75">
      <c r="A321" s="127" t="s">
        <v>44</v>
      </c>
      <c r="B321" s="128" t="s">
        <v>92</v>
      </c>
      <c r="C321" s="131">
        <v>300</v>
      </c>
      <c r="D321" s="131">
        <v>390</v>
      </c>
      <c r="E321" s="131">
        <v>1330</v>
      </c>
      <c r="F321" s="145"/>
      <c r="G321" s="353">
        <f t="shared" si="29"/>
        <v>1330.30989</v>
      </c>
      <c r="H321" s="354">
        <v>1</v>
      </c>
      <c r="I321" s="363">
        <f t="shared" si="26"/>
        <v>1330.30989</v>
      </c>
    </row>
    <row r="322" spans="1:9" ht="12.75">
      <c r="A322" s="127" t="s">
        <v>44</v>
      </c>
      <c r="B322" s="128" t="s">
        <v>92</v>
      </c>
      <c r="C322" s="129">
        <v>310</v>
      </c>
      <c r="D322" s="129">
        <v>320</v>
      </c>
      <c r="E322" s="129">
        <v>1500</v>
      </c>
      <c r="F322" s="148"/>
      <c r="G322" s="353">
        <f t="shared" si="29"/>
        <v>1272.0912</v>
      </c>
      <c r="H322" s="354">
        <v>1</v>
      </c>
      <c r="I322" s="363">
        <f t="shared" si="26"/>
        <v>1272.0912</v>
      </c>
    </row>
    <row r="323" spans="1:9" ht="12.75">
      <c r="A323" s="127" t="s">
        <v>44</v>
      </c>
      <c r="B323" s="128" t="s">
        <v>92</v>
      </c>
      <c r="C323" s="131">
        <v>310</v>
      </c>
      <c r="D323" s="131">
        <v>360</v>
      </c>
      <c r="E323" s="131">
        <v>1430</v>
      </c>
      <c r="F323" s="145"/>
      <c r="G323" s="353">
        <f t="shared" si="29"/>
        <v>1364.317812</v>
      </c>
      <c r="H323" s="354">
        <v>1</v>
      </c>
      <c r="I323" s="363">
        <f t="shared" si="26"/>
        <v>1364.317812</v>
      </c>
    </row>
    <row r="324" spans="1:9" ht="12.75">
      <c r="A324" s="127" t="s">
        <v>44</v>
      </c>
      <c r="B324" s="128" t="s">
        <v>92</v>
      </c>
      <c r="C324" s="131">
        <v>310</v>
      </c>
      <c r="D324" s="131">
        <v>370</v>
      </c>
      <c r="E324" s="131">
        <v>1500</v>
      </c>
      <c r="F324" s="33"/>
      <c r="G324" s="353">
        <f t="shared" si="29"/>
        <v>1470.8554500000002</v>
      </c>
      <c r="H324" s="354">
        <v>1</v>
      </c>
      <c r="I324" s="363">
        <f t="shared" si="26"/>
        <v>1470.8554500000002</v>
      </c>
    </row>
    <row r="325" spans="1:9" ht="12.75">
      <c r="A325" s="127" t="s">
        <v>44</v>
      </c>
      <c r="B325" s="128" t="s">
        <v>92</v>
      </c>
      <c r="C325" s="131">
        <v>310</v>
      </c>
      <c r="D325" s="131">
        <v>380</v>
      </c>
      <c r="E325" s="131">
        <v>1220</v>
      </c>
      <c r="F325" s="33"/>
      <c r="G325" s="353">
        <f t="shared" si="29"/>
        <v>1228.628084</v>
      </c>
      <c r="H325" s="354">
        <v>1</v>
      </c>
      <c r="I325" s="363">
        <f t="shared" si="26"/>
        <v>1228.628084</v>
      </c>
    </row>
    <row r="326" spans="1:9" ht="12.75">
      <c r="A326" s="127" t="s">
        <v>44</v>
      </c>
      <c r="B326" s="128" t="s">
        <v>92</v>
      </c>
      <c r="C326" s="129">
        <v>310</v>
      </c>
      <c r="D326" s="129">
        <v>380</v>
      </c>
      <c r="E326" s="129">
        <v>1320</v>
      </c>
      <c r="F326" s="76">
        <f>7.85*1.05</f>
        <v>8.2425</v>
      </c>
      <c r="G326" s="353">
        <f t="shared" si="29"/>
        <v>1329.335304</v>
      </c>
      <c r="H326" s="354">
        <v>1</v>
      </c>
      <c r="I326" s="363">
        <f t="shared" si="26"/>
        <v>1329.335304</v>
      </c>
    </row>
    <row r="327" spans="1:9" ht="12.75">
      <c r="A327" s="127" t="s">
        <v>44</v>
      </c>
      <c r="B327" s="128" t="s">
        <v>92</v>
      </c>
      <c r="C327" s="129">
        <v>310</v>
      </c>
      <c r="D327" s="129">
        <v>380</v>
      </c>
      <c r="E327" s="129">
        <v>1370</v>
      </c>
      <c r="F327" s="76">
        <f>7.85*1.05</f>
        <v>8.2425</v>
      </c>
      <c r="G327" s="353">
        <f t="shared" si="29"/>
        <v>1379.688914</v>
      </c>
      <c r="H327" s="354">
        <v>1</v>
      </c>
      <c r="I327" s="363">
        <f t="shared" si="26"/>
        <v>1379.688914</v>
      </c>
    </row>
    <row r="328" spans="1:9" ht="12.75">
      <c r="A328" s="127" t="s">
        <v>44</v>
      </c>
      <c r="B328" s="128" t="s">
        <v>92</v>
      </c>
      <c r="C328" s="131">
        <v>310</v>
      </c>
      <c r="D328" s="131">
        <v>385</v>
      </c>
      <c r="E328" s="131">
        <v>1310</v>
      </c>
      <c r="F328" s="76">
        <f>7.85*1.05</f>
        <v>8.2425</v>
      </c>
      <c r="G328" s="353">
        <f t="shared" si="29"/>
        <v>1336.6233265</v>
      </c>
      <c r="H328" s="354">
        <v>1</v>
      </c>
      <c r="I328" s="363">
        <f t="shared" si="26"/>
        <v>1336.6233265</v>
      </c>
    </row>
    <row r="329" spans="1:9" ht="12.75">
      <c r="A329" s="127" t="s">
        <v>44</v>
      </c>
      <c r="B329" s="128" t="s">
        <v>92</v>
      </c>
      <c r="C329" s="129">
        <v>310</v>
      </c>
      <c r="D329" s="129">
        <v>390</v>
      </c>
      <c r="E329" s="129">
        <v>1200</v>
      </c>
      <c r="F329" s="76">
        <f>8.3*1.05</f>
        <v>8.715000000000002</v>
      </c>
      <c r="G329" s="353">
        <f t="shared" si="29"/>
        <v>1240.28892</v>
      </c>
      <c r="H329" s="354">
        <v>2</v>
      </c>
      <c r="I329" s="363">
        <f t="shared" si="26"/>
        <v>2480.57784</v>
      </c>
    </row>
    <row r="330" spans="1:9" ht="12.75">
      <c r="A330" s="127" t="s">
        <v>44</v>
      </c>
      <c r="B330" s="128" t="s">
        <v>92</v>
      </c>
      <c r="C330" s="131">
        <v>310</v>
      </c>
      <c r="D330" s="131">
        <v>390</v>
      </c>
      <c r="E330" s="131">
        <v>1370</v>
      </c>
      <c r="F330" s="76">
        <f>7.85*1.05</f>
        <v>8.2425</v>
      </c>
      <c r="G330" s="353">
        <f t="shared" si="29"/>
        <v>1415.996517</v>
      </c>
      <c r="H330" s="354">
        <v>1</v>
      </c>
      <c r="I330" s="363">
        <f t="shared" si="26"/>
        <v>1415.996517</v>
      </c>
    </row>
    <row r="331" spans="1:9" ht="12.75">
      <c r="A331" s="127" t="s">
        <v>44</v>
      </c>
      <c r="B331" s="128" t="s">
        <v>92</v>
      </c>
      <c r="C331" s="131">
        <v>315</v>
      </c>
      <c r="D331" s="131">
        <v>375</v>
      </c>
      <c r="E331" s="131">
        <v>1600</v>
      </c>
      <c r="F331" s="76">
        <f>8.3*1.05</f>
        <v>8.715000000000002</v>
      </c>
      <c r="G331" s="353">
        <f t="shared" si="29"/>
        <v>1615.7610000000002</v>
      </c>
      <c r="H331" s="354">
        <v>1</v>
      </c>
      <c r="I331" s="363">
        <f t="shared" si="26"/>
        <v>1615.7610000000002</v>
      </c>
    </row>
    <row r="332" spans="1:9" ht="12.75">
      <c r="A332" s="127" t="s">
        <v>44</v>
      </c>
      <c r="B332" s="128" t="s">
        <v>92</v>
      </c>
      <c r="C332" s="129">
        <v>320</v>
      </c>
      <c r="D332" s="129">
        <v>320</v>
      </c>
      <c r="E332" s="129">
        <v>1345</v>
      </c>
      <c r="F332" s="152">
        <f aca="true" t="shared" si="30" ref="F332:F340">7.85*1.05</f>
        <v>8.2425</v>
      </c>
      <c r="G332" s="353">
        <f t="shared" si="29"/>
        <v>1177.436672</v>
      </c>
      <c r="H332" s="354">
        <v>1</v>
      </c>
      <c r="I332" s="363">
        <f t="shared" si="26"/>
        <v>1177.436672</v>
      </c>
    </row>
    <row r="333" spans="1:9" ht="12.75">
      <c r="A333" s="127" t="s">
        <v>44</v>
      </c>
      <c r="B333" s="128" t="s">
        <v>92</v>
      </c>
      <c r="C333" s="129">
        <v>320</v>
      </c>
      <c r="D333" s="129">
        <v>320</v>
      </c>
      <c r="E333" s="129">
        <v>1400</v>
      </c>
      <c r="F333" s="152">
        <f t="shared" si="30"/>
        <v>8.2425</v>
      </c>
      <c r="G333" s="353">
        <f t="shared" si="29"/>
        <v>1225.58464</v>
      </c>
      <c r="H333" s="354">
        <v>1</v>
      </c>
      <c r="I333" s="363">
        <f t="shared" si="26"/>
        <v>1225.58464</v>
      </c>
    </row>
    <row r="334" spans="1:9" ht="12.75">
      <c r="A334" s="127" t="s">
        <v>44</v>
      </c>
      <c r="B334" s="128" t="s">
        <v>92</v>
      </c>
      <c r="C334" s="129">
        <v>320</v>
      </c>
      <c r="D334" s="129">
        <v>320</v>
      </c>
      <c r="E334" s="129">
        <v>1480</v>
      </c>
      <c r="F334" s="76">
        <f t="shared" si="30"/>
        <v>8.2425</v>
      </c>
      <c r="G334" s="353">
        <f t="shared" si="29"/>
        <v>1295.618048</v>
      </c>
      <c r="H334" s="354">
        <v>1</v>
      </c>
      <c r="I334" s="363">
        <f t="shared" si="26"/>
        <v>1295.618048</v>
      </c>
    </row>
    <row r="335" spans="1:9" ht="12.75">
      <c r="A335" s="127" t="s">
        <v>44</v>
      </c>
      <c r="B335" s="128" t="s">
        <v>92</v>
      </c>
      <c r="C335" s="129">
        <v>320</v>
      </c>
      <c r="D335" s="129">
        <v>325</v>
      </c>
      <c r="E335" s="129">
        <v>345</v>
      </c>
      <c r="F335" s="76">
        <f t="shared" si="30"/>
        <v>8.2425</v>
      </c>
      <c r="G335" s="353">
        <f t="shared" si="29"/>
        <v>306.73812</v>
      </c>
      <c r="H335" s="354">
        <v>1</v>
      </c>
      <c r="I335" s="363">
        <f t="shared" si="26"/>
        <v>306.73812</v>
      </c>
    </row>
    <row r="336" spans="1:9" ht="12.75">
      <c r="A336" s="127" t="s">
        <v>44</v>
      </c>
      <c r="B336" s="128" t="s">
        <v>92</v>
      </c>
      <c r="C336" s="129">
        <v>320</v>
      </c>
      <c r="D336" s="129">
        <v>330</v>
      </c>
      <c r="E336" s="129">
        <v>1060</v>
      </c>
      <c r="F336" s="76">
        <f t="shared" si="30"/>
        <v>8.2425</v>
      </c>
      <c r="G336" s="353">
        <f t="shared" si="29"/>
        <v>956.9408640000001</v>
      </c>
      <c r="H336" s="354">
        <v>1</v>
      </c>
      <c r="I336" s="363">
        <f t="shared" si="26"/>
        <v>956.9408640000001</v>
      </c>
    </row>
    <row r="337" spans="1:9" ht="12.75">
      <c r="A337" s="127" t="s">
        <v>44</v>
      </c>
      <c r="B337" s="128" t="s">
        <v>92</v>
      </c>
      <c r="C337" s="129">
        <v>320</v>
      </c>
      <c r="D337" s="129">
        <v>330</v>
      </c>
      <c r="E337" s="129">
        <v>1370</v>
      </c>
      <c r="F337" s="152">
        <f t="shared" si="30"/>
        <v>8.2425</v>
      </c>
      <c r="G337" s="353">
        <f t="shared" si="29"/>
        <v>1236.800928</v>
      </c>
      <c r="H337" s="354">
        <v>1</v>
      </c>
      <c r="I337" s="363">
        <f t="shared" si="26"/>
        <v>1236.800928</v>
      </c>
    </row>
    <row r="338" spans="1:9" ht="12.75">
      <c r="A338" s="127" t="s">
        <v>44</v>
      </c>
      <c r="B338" s="128" t="s">
        <v>92</v>
      </c>
      <c r="C338" s="129">
        <v>325</v>
      </c>
      <c r="D338" s="129">
        <v>350</v>
      </c>
      <c r="E338" s="129">
        <v>390</v>
      </c>
      <c r="F338" s="152">
        <f t="shared" si="30"/>
        <v>8.2425</v>
      </c>
      <c r="G338" s="353">
        <f t="shared" si="29"/>
        <v>379.2550125000001</v>
      </c>
      <c r="H338" s="354">
        <v>1</v>
      </c>
      <c r="I338" s="363">
        <f t="shared" si="26"/>
        <v>379.2550125000001</v>
      </c>
    </row>
    <row r="339" spans="1:9" ht="12.75">
      <c r="A339" s="127" t="s">
        <v>44</v>
      </c>
      <c r="B339" s="128" t="s">
        <v>92</v>
      </c>
      <c r="C339" s="129">
        <v>330</v>
      </c>
      <c r="D339" s="129">
        <v>330</v>
      </c>
      <c r="E339" s="129">
        <v>1450</v>
      </c>
      <c r="F339" s="76">
        <f t="shared" si="30"/>
        <v>8.2425</v>
      </c>
      <c r="G339" s="353">
        <f t="shared" si="29"/>
        <v>1349.929845</v>
      </c>
      <c r="H339" s="354">
        <v>1</v>
      </c>
      <c r="I339" s="363">
        <f t="shared" si="26"/>
        <v>1349.929845</v>
      </c>
    </row>
    <row r="340" spans="1:9" ht="12.75">
      <c r="A340" s="127" t="s">
        <v>44</v>
      </c>
      <c r="B340" s="128" t="s">
        <v>92</v>
      </c>
      <c r="C340" s="129">
        <v>330</v>
      </c>
      <c r="D340" s="129">
        <v>340</v>
      </c>
      <c r="E340" s="129">
        <v>1600</v>
      </c>
      <c r="F340" s="152">
        <f t="shared" si="30"/>
        <v>8.2425</v>
      </c>
      <c r="G340" s="353">
        <f t="shared" si="29"/>
        <v>1534.7164800000003</v>
      </c>
      <c r="H340" s="354">
        <v>1</v>
      </c>
      <c r="I340" s="363">
        <f t="shared" si="26"/>
        <v>1534.7164800000003</v>
      </c>
    </row>
    <row r="341" spans="1:9" ht="12.75">
      <c r="A341" s="127" t="s">
        <v>44</v>
      </c>
      <c r="B341" s="128" t="s">
        <v>92</v>
      </c>
      <c r="C341" s="129">
        <v>335</v>
      </c>
      <c r="D341" s="129">
        <v>335</v>
      </c>
      <c r="E341" s="129">
        <v>1290</v>
      </c>
      <c r="G341" s="353">
        <f t="shared" si="29"/>
        <v>1237.64086725</v>
      </c>
      <c r="H341" s="354">
        <v>1</v>
      </c>
      <c r="I341" s="363">
        <f t="shared" si="26"/>
        <v>1237.64086725</v>
      </c>
    </row>
    <row r="342" spans="1:9" ht="12.75">
      <c r="A342" s="127" t="s">
        <v>44</v>
      </c>
      <c r="B342" s="128" t="s">
        <v>92</v>
      </c>
      <c r="C342" s="34">
        <v>335</v>
      </c>
      <c r="D342" s="34">
        <v>340</v>
      </c>
      <c r="E342" s="34">
        <v>1450</v>
      </c>
      <c r="F342" s="129">
        <f>8.3*1.05</f>
        <v>8.715000000000002</v>
      </c>
      <c r="G342" s="353">
        <f t="shared" si="29"/>
        <v>1411.910095</v>
      </c>
      <c r="H342" s="282">
        <v>1</v>
      </c>
      <c r="I342" s="363">
        <f t="shared" si="26"/>
        <v>1411.910095</v>
      </c>
    </row>
    <row r="343" spans="1:9" ht="12.75">
      <c r="A343" s="127" t="s">
        <v>44</v>
      </c>
      <c r="B343" s="128" t="s">
        <v>92</v>
      </c>
      <c r="C343" s="129">
        <v>360</v>
      </c>
      <c r="D343" s="129">
        <v>390</v>
      </c>
      <c r="E343" s="129">
        <v>1300</v>
      </c>
      <c r="F343" s="129">
        <f>8.3*1.05</f>
        <v>8.715000000000002</v>
      </c>
      <c r="G343" s="353">
        <f t="shared" si="29"/>
        <v>1560.3634800000002</v>
      </c>
      <c r="H343" s="354">
        <v>1</v>
      </c>
      <c r="I343" s="363">
        <f t="shared" si="26"/>
        <v>1560.3634800000002</v>
      </c>
    </row>
    <row r="344" spans="1:9" ht="12.75">
      <c r="A344" s="127" t="s">
        <v>44</v>
      </c>
      <c r="B344" s="128" t="s">
        <v>92</v>
      </c>
      <c r="C344" s="129">
        <v>370</v>
      </c>
      <c r="D344" s="129">
        <v>390</v>
      </c>
      <c r="E344" s="129">
        <v>1070</v>
      </c>
      <c r="F344" s="129">
        <f>8.3*1.05</f>
        <v>8.715000000000002</v>
      </c>
      <c r="G344" s="353">
        <f t="shared" si="29"/>
        <v>1319.974149</v>
      </c>
      <c r="H344" s="354">
        <v>1</v>
      </c>
      <c r="I344" s="363">
        <f t="shared" si="26"/>
        <v>1319.974149</v>
      </c>
    </row>
    <row r="345" spans="1:9" ht="12.75">
      <c r="A345" s="127" t="s">
        <v>44</v>
      </c>
      <c r="B345" s="128" t="s">
        <v>92</v>
      </c>
      <c r="C345" s="129">
        <v>370</v>
      </c>
      <c r="D345" s="129">
        <v>400</v>
      </c>
      <c r="E345" s="129">
        <v>1070</v>
      </c>
      <c r="F345" s="129">
        <f>8.3*1.05</f>
        <v>8.715000000000002</v>
      </c>
      <c r="G345" s="353">
        <f t="shared" si="29"/>
        <v>1353.81964</v>
      </c>
      <c r="H345" s="354">
        <v>2</v>
      </c>
      <c r="I345" s="363">
        <f t="shared" si="26"/>
        <v>2707.63928</v>
      </c>
    </row>
    <row r="346" spans="1:9" ht="12.75">
      <c r="A346" s="127" t="s">
        <v>44</v>
      </c>
      <c r="B346" s="128" t="s">
        <v>92</v>
      </c>
      <c r="C346" s="129">
        <v>370</v>
      </c>
      <c r="D346" s="129">
        <v>400</v>
      </c>
      <c r="E346" s="129">
        <v>1290</v>
      </c>
      <c r="F346" s="129">
        <f>8.3*1.05</f>
        <v>8.715000000000002</v>
      </c>
      <c r="G346" s="353">
        <f t="shared" si="29"/>
        <v>1632.1750800000002</v>
      </c>
      <c r="H346" s="354">
        <v>1</v>
      </c>
      <c r="I346" s="363">
        <f t="shared" si="26"/>
        <v>1632.1750800000002</v>
      </c>
    </row>
    <row r="347" spans="1:9" ht="12.75">
      <c r="A347" s="143"/>
      <c r="B347" s="144"/>
      <c r="C347" s="145"/>
      <c r="D347" s="145"/>
      <c r="E347" s="145"/>
      <c r="F347" s="129"/>
      <c r="G347" s="370"/>
      <c r="H347" s="371"/>
      <c r="I347" s="372"/>
    </row>
    <row r="348" spans="1:9" ht="12.75">
      <c r="A348" s="146" t="s">
        <v>3</v>
      </c>
      <c r="B348" s="147" t="s">
        <v>34</v>
      </c>
      <c r="C348" s="148">
        <v>230</v>
      </c>
      <c r="D348" s="148"/>
      <c r="E348" s="148">
        <v>3150</v>
      </c>
      <c r="F348" s="129">
        <f aca="true" t="shared" si="31" ref="F348:F362">8.3*1.05</f>
        <v>8.715000000000002</v>
      </c>
      <c r="G348" s="373">
        <v>1075</v>
      </c>
      <c r="H348" s="359">
        <v>1</v>
      </c>
      <c r="I348" s="373">
        <f>H348*G348</f>
        <v>1075</v>
      </c>
    </row>
    <row r="349" spans="1:9" ht="12.75">
      <c r="A349" s="143"/>
      <c r="B349" s="144"/>
      <c r="C349" s="145"/>
      <c r="D349" s="145"/>
      <c r="E349" s="145"/>
      <c r="F349" s="129">
        <f t="shared" si="31"/>
        <v>8.715000000000002</v>
      </c>
      <c r="G349" s="370"/>
      <c r="H349" s="371"/>
      <c r="I349" s="372"/>
    </row>
    <row r="350" spans="1:9" ht="12.75">
      <c r="A350" s="149" t="s">
        <v>47</v>
      </c>
      <c r="B350" s="32" t="s">
        <v>34</v>
      </c>
      <c r="C350" s="33">
        <v>240</v>
      </c>
      <c r="D350" s="33"/>
      <c r="E350" s="33">
        <v>900</v>
      </c>
      <c r="F350" s="129">
        <f t="shared" si="31"/>
        <v>8.715000000000002</v>
      </c>
      <c r="G350" s="305">
        <v>334</v>
      </c>
      <c r="H350" s="306">
        <v>1</v>
      </c>
      <c r="I350" s="305">
        <f aca="true" t="shared" si="32" ref="I350:I366">G350*H350</f>
        <v>334</v>
      </c>
    </row>
    <row r="351" spans="1:9" ht="12.75">
      <c r="A351" s="149" t="s">
        <v>49</v>
      </c>
      <c r="B351" s="32" t="s">
        <v>34</v>
      </c>
      <c r="C351" s="33">
        <v>300</v>
      </c>
      <c r="D351" s="33"/>
      <c r="E351" s="33">
        <v>2120</v>
      </c>
      <c r="F351" s="129">
        <f t="shared" si="31"/>
        <v>8.715000000000002</v>
      </c>
      <c r="G351" s="305">
        <v>1194</v>
      </c>
      <c r="H351" s="306">
        <v>1</v>
      </c>
      <c r="I351" s="305">
        <f t="shared" si="32"/>
        <v>1194</v>
      </c>
    </row>
    <row r="352" spans="1:9" ht="12.75">
      <c r="A352" s="117" t="s">
        <v>48</v>
      </c>
      <c r="B352" s="75" t="s">
        <v>92</v>
      </c>
      <c r="C352" s="76">
        <v>110</v>
      </c>
      <c r="D352" s="76">
        <v>400</v>
      </c>
      <c r="E352" s="76">
        <v>1550</v>
      </c>
      <c r="F352" s="129">
        <f t="shared" si="31"/>
        <v>8.715000000000002</v>
      </c>
      <c r="G352" s="332">
        <f>C352*D352*E352*7.85*1.05/1000000</f>
        <v>562.1385</v>
      </c>
      <c r="H352" s="306">
        <v>1</v>
      </c>
      <c r="I352" s="332">
        <f t="shared" si="32"/>
        <v>562.1385</v>
      </c>
    </row>
    <row r="353" spans="1:9" ht="12.75">
      <c r="A353" s="117" t="s">
        <v>48</v>
      </c>
      <c r="B353" s="75" t="s">
        <v>92</v>
      </c>
      <c r="C353" s="76">
        <v>120</v>
      </c>
      <c r="D353" s="76">
        <v>400</v>
      </c>
      <c r="E353" s="76">
        <v>1520</v>
      </c>
      <c r="F353" s="129">
        <f t="shared" si="31"/>
        <v>8.715000000000002</v>
      </c>
      <c r="G353" s="332">
        <f>C353*D353*E353*7.85*1.05/1000000</f>
        <v>601.3728</v>
      </c>
      <c r="H353" s="306">
        <v>1</v>
      </c>
      <c r="I353" s="332">
        <f t="shared" si="32"/>
        <v>601.3728</v>
      </c>
    </row>
    <row r="354" spans="1:9" ht="12.75">
      <c r="A354" s="117" t="s">
        <v>47</v>
      </c>
      <c r="B354" s="75" t="s">
        <v>92</v>
      </c>
      <c r="C354" s="76">
        <v>120</v>
      </c>
      <c r="D354" s="76">
        <v>400</v>
      </c>
      <c r="E354" s="76">
        <v>3150</v>
      </c>
      <c r="F354" s="129">
        <f t="shared" si="31"/>
        <v>8.715000000000002</v>
      </c>
      <c r="G354" s="332">
        <v>1250</v>
      </c>
      <c r="H354" s="306">
        <v>1</v>
      </c>
      <c r="I354" s="332">
        <f t="shared" si="32"/>
        <v>1250</v>
      </c>
    </row>
    <row r="355" spans="1:9" ht="12.75">
      <c r="A355" s="117" t="s">
        <v>47</v>
      </c>
      <c r="B355" s="75" t="s">
        <v>92</v>
      </c>
      <c r="C355" s="76">
        <v>120</v>
      </c>
      <c r="D355" s="76">
        <v>400</v>
      </c>
      <c r="E355" s="76">
        <v>3190</v>
      </c>
      <c r="F355" s="129">
        <f t="shared" si="31"/>
        <v>8.715000000000002</v>
      </c>
      <c r="G355" s="332">
        <f>C355*D355*E355*8/1000000</f>
        <v>1224.96</v>
      </c>
      <c r="H355" s="306">
        <v>1</v>
      </c>
      <c r="I355" s="332">
        <f t="shared" si="32"/>
        <v>1224.96</v>
      </c>
    </row>
    <row r="356" spans="1:9" ht="12.75">
      <c r="A356" s="117" t="s">
        <v>47</v>
      </c>
      <c r="B356" s="75" t="s">
        <v>92</v>
      </c>
      <c r="C356" s="76">
        <v>125</v>
      </c>
      <c r="D356" s="76">
        <v>390</v>
      </c>
      <c r="E356" s="76">
        <v>3150</v>
      </c>
      <c r="F356" s="129">
        <f t="shared" si="31"/>
        <v>8.715000000000002</v>
      </c>
      <c r="G356" s="332">
        <v>1250</v>
      </c>
      <c r="H356" s="306">
        <v>1</v>
      </c>
      <c r="I356" s="332">
        <f t="shared" si="32"/>
        <v>1250</v>
      </c>
    </row>
    <row r="357" spans="1:9" ht="12.75">
      <c r="A357" s="117" t="s">
        <v>47</v>
      </c>
      <c r="B357" s="75" t="s">
        <v>92</v>
      </c>
      <c r="C357" s="76">
        <v>130</v>
      </c>
      <c r="D357" s="76">
        <v>400</v>
      </c>
      <c r="E357" s="76">
        <v>3200</v>
      </c>
      <c r="F357" s="129">
        <f t="shared" si="31"/>
        <v>8.715000000000002</v>
      </c>
      <c r="G357" s="332">
        <f aca="true" t="shared" si="33" ref="G357:G363">C357*D357*E357*7.85*1.05/1000000</f>
        <v>1371.552</v>
      </c>
      <c r="H357" s="306">
        <v>1</v>
      </c>
      <c r="I357" s="332">
        <f t="shared" si="32"/>
        <v>1371.552</v>
      </c>
    </row>
    <row r="358" spans="1:9" ht="12.75">
      <c r="A358" s="150" t="s">
        <v>47</v>
      </c>
      <c r="B358" s="151" t="s">
        <v>92</v>
      </c>
      <c r="C358" s="152">
        <v>140</v>
      </c>
      <c r="D358" s="152">
        <v>510</v>
      </c>
      <c r="E358" s="152">
        <v>1520</v>
      </c>
      <c r="F358" s="129">
        <f t="shared" si="31"/>
        <v>8.715000000000002</v>
      </c>
      <c r="G358" s="332">
        <f t="shared" si="33"/>
        <v>894.54204</v>
      </c>
      <c r="H358" s="374">
        <v>1</v>
      </c>
      <c r="I358" s="375">
        <f t="shared" si="32"/>
        <v>894.54204</v>
      </c>
    </row>
    <row r="359" spans="1:9" ht="12.75">
      <c r="A359" s="150" t="s">
        <v>47</v>
      </c>
      <c r="B359" s="151" t="s">
        <v>92</v>
      </c>
      <c r="C359" s="152">
        <v>150</v>
      </c>
      <c r="D359" s="152">
        <v>500</v>
      </c>
      <c r="E359" s="152">
        <v>1500</v>
      </c>
      <c r="F359" s="129">
        <f t="shared" si="31"/>
        <v>8.715000000000002</v>
      </c>
      <c r="G359" s="332">
        <f t="shared" si="33"/>
        <v>927.28125</v>
      </c>
      <c r="H359" s="374">
        <v>1</v>
      </c>
      <c r="I359" s="375">
        <f t="shared" si="32"/>
        <v>927.28125</v>
      </c>
    </row>
    <row r="360" spans="1:9" ht="12.75">
      <c r="A360" s="117" t="s">
        <v>48</v>
      </c>
      <c r="B360" s="75" t="s">
        <v>92</v>
      </c>
      <c r="C360" s="76">
        <v>155</v>
      </c>
      <c r="D360" s="76">
        <v>505</v>
      </c>
      <c r="E360" s="76">
        <v>1560</v>
      </c>
      <c r="F360" s="129">
        <f t="shared" si="31"/>
        <v>8.715000000000002</v>
      </c>
      <c r="G360" s="332">
        <f t="shared" si="33"/>
        <v>1006.4834325</v>
      </c>
      <c r="H360" s="306">
        <v>1</v>
      </c>
      <c r="I360" s="332">
        <f t="shared" si="32"/>
        <v>1006.4834325</v>
      </c>
    </row>
    <row r="361" spans="1:9" ht="12.75">
      <c r="A361" s="117" t="s">
        <v>48</v>
      </c>
      <c r="B361" s="75" t="s">
        <v>92</v>
      </c>
      <c r="C361" s="76">
        <v>165</v>
      </c>
      <c r="D361" s="76">
        <v>690</v>
      </c>
      <c r="E361" s="76">
        <v>1010</v>
      </c>
      <c r="F361" s="129">
        <f t="shared" si="31"/>
        <v>8.715000000000002</v>
      </c>
      <c r="G361" s="332">
        <f t="shared" si="33"/>
        <v>947.79271125</v>
      </c>
      <c r="H361" s="306">
        <v>1</v>
      </c>
      <c r="I361" s="332">
        <f t="shared" si="32"/>
        <v>947.79271125</v>
      </c>
    </row>
    <row r="362" spans="1:9" ht="12.75">
      <c r="A362" s="117" t="s">
        <v>48</v>
      </c>
      <c r="B362" s="75" t="s">
        <v>92</v>
      </c>
      <c r="C362" s="76">
        <v>165</v>
      </c>
      <c r="D362" s="76">
        <v>700</v>
      </c>
      <c r="E362" s="76">
        <v>1000</v>
      </c>
      <c r="F362" s="248">
        <f t="shared" si="31"/>
        <v>8.715000000000002</v>
      </c>
      <c r="G362" s="332">
        <f t="shared" si="33"/>
        <v>952.00875</v>
      </c>
      <c r="H362" s="306">
        <v>1</v>
      </c>
      <c r="I362" s="332">
        <f t="shared" si="32"/>
        <v>952.00875</v>
      </c>
    </row>
    <row r="363" spans="1:9" ht="12.75">
      <c r="A363" s="150" t="s">
        <v>47</v>
      </c>
      <c r="B363" s="151" t="s">
        <v>92</v>
      </c>
      <c r="C363" s="152">
        <v>180</v>
      </c>
      <c r="D363" s="152">
        <v>490</v>
      </c>
      <c r="E363" s="152">
        <v>1580</v>
      </c>
      <c r="F363" s="57">
        <f>8.5*1.05</f>
        <v>8.925</v>
      </c>
      <c r="G363" s="332">
        <f t="shared" si="33"/>
        <v>1148.64183</v>
      </c>
      <c r="H363" s="374">
        <v>1</v>
      </c>
      <c r="I363" s="375">
        <f t="shared" si="32"/>
        <v>1148.64183</v>
      </c>
    </row>
    <row r="364" spans="1:9" ht="12.75">
      <c r="A364" s="150" t="s">
        <v>47</v>
      </c>
      <c r="B364" s="151" t="s">
        <v>92</v>
      </c>
      <c r="C364" s="152">
        <v>180</v>
      </c>
      <c r="D364" s="152">
        <v>500</v>
      </c>
      <c r="E364" s="152">
        <v>1600</v>
      </c>
      <c r="F364" s="129">
        <f aca="true" t="shared" si="34" ref="F364:F373">8.3*1.05</f>
        <v>8.715000000000002</v>
      </c>
      <c r="G364" s="332">
        <v>1150</v>
      </c>
      <c r="H364" s="374">
        <v>1</v>
      </c>
      <c r="I364" s="375">
        <f t="shared" si="32"/>
        <v>1150</v>
      </c>
    </row>
    <row r="365" spans="1:9" ht="12.75">
      <c r="A365" s="117" t="s">
        <v>49</v>
      </c>
      <c r="B365" s="75" t="s">
        <v>92</v>
      </c>
      <c r="C365" s="76">
        <v>180</v>
      </c>
      <c r="D365" s="76">
        <v>850</v>
      </c>
      <c r="E365" s="76">
        <v>1090</v>
      </c>
      <c r="F365" s="129">
        <f t="shared" si="34"/>
        <v>8.715000000000002</v>
      </c>
      <c r="G365" s="332">
        <f>C365*D365*E365*7.85*1.05/1000000</f>
        <v>1374.601725</v>
      </c>
      <c r="H365" s="306">
        <v>1</v>
      </c>
      <c r="I365" s="332">
        <f t="shared" si="32"/>
        <v>1374.601725</v>
      </c>
    </row>
    <row r="366" spans="1:9" ht="12.75">
      <c r="A366" s="150" t="s">
        <v>47</v>
      </c>
      <c r="B366" s="151" t="s">
        <v>92</v>
      </c>
      <c r="C366" s="152">
        <v>200</v>
      </c>
      <c r="D366" s="152">
        <v>550</v>
      </c>
      <c r="E366" s="152">
        <v>780</v>
      </c>
      <c r="F366" s="129">
        <f t="shared" si="34"/>
        <v>8.715000000000002</v>
      </c>
      <c r="G366" s="332">
        <f>C366*D366*E366*7.85*1.05/1000000</f>
        <v>707.2065</v>
      </c>
      <c r="H366" s="374">
        <v>1</v>
      </c>
      <c r="I366" s="375">
        <f t="shared" si="32"/>
        <v>707.2065</v>
      </c>
    </row>
    <row r="367" ht="12.75">
      <c r="F367" s="129">
        <f t="shared" si="34"/>
        <v>8.715000000000002</v>
      </c>
    </row>
    <row r="368" spans="1:9" ht="12.75">
      <c r="A368" s="158" t="s">
        <v>50</v>
      </c>
      <c r="B368" s="159" t="s">
        <v>92</v>
      </c>
      <c r="C368" s="129">
        <v>120</v>
      </c>
      <c r="D368" s="129">
        <v>390</v>
      </c>
      <c r="E368" s="129">
        <v>1510</v>
      </c>
      <c r="F368" s="129">
        <f t="shared" si="34"/>
        <v>8.715000000000002</v>
      </c>
      <c r="G368" s="363">
        <f>C368*D368*E368*8/1000000</f>
        <v>565.344</v>
      </c>
      <c r="H368" s="354">
        <v>1</v>
      </c>
      <c r="I368" s="363">
        <f aca="true" t="shared" si="35" ref="I368:I409">G368*H368</f>
        <v>565.344</v>
      </c>
    </row>
    <row r="369" spans="1:9" ht="12.75">
      <c r="A369" s="158" t="s">
        <v>50</v>
      </c>
      <c r="B369" s="159" t="s">
        <v>92</v>
      </c>
      <c r="C369" s="129">
        <v>120</v>
      </c>
      <c r="D369" s="129">
        <v>400</v>
      </c>
      <c r="E369" s="129">
        <v>1500</v>
      </c>
      <c r="F369" s="129">
        <f t="shared" si="34"/>
        <v>8.715000000000002</v>
      </c>
      <c r="G369" s="363">
        <v>600</v>
      </c>
      <c r="H369" s="354">
        <v>1</v>
      </c>
      <c r="I369" s="363">
        <f t="shared" si="35"/>
        <v>600</v>
      </c>
    </row>
    <row r="370" spans="1:9" ht="12.75">
      <c r="A370" s="158" t="s">
        <v>50</v>
      </c>
      <c r="B370" s="159" t="s">
        <v>92</v>
      </c>
      <c r="C370" s="129">
        <v>120</v>
      </c>
      <c r="D370" s="129">
        <v>400</v>
      </c>
      <c r="E370" s="129">
        <v>1530</v>
      </c>
      <c r="F370" s="129">
        <f t="shared" si="34"/>
        <v>8.715000000000002</v>
      </c>
      <c r="G370" s="363">
        <f>C370*D370*E370*8/1000000</f>
        <v>587.52</v>
      </c>
      <c r="H370" s="354">
        <v>2</v>
      </c>
      <c r="I370" s="363">
        <f t="shared" si="35"/>
        <v>1175.04</v>
      </c>
    </row>
    <row r="371" spans="1:9" ht="12.75">
      <c r="A371" s="158" t="s">
        <v>50</v>
      </c>
      <c r="B371" s="159" t="s">
        <v>92</v>
      </c>
      <c r="C371" s="129">
        <v>120</v>
      </c>
      <c r="D371" s="129">
        <v>400</v>
      </c>
      <c r="E371" s="129">
        <v>1550</v>
      </c>
      <c r="F371" s="129">
        <f t="shared" si="34"/>
        <v>8.715000000000002</v>
      </c>
      <c r="G371" s="363">
        <v>600</v>
      </c>
      <c r="H371" s="354">
        <v>1</v>
      </c>
      <c r="I371" s="363">
        <f t="shared" si="35"/>
        <v>600</v>
      </c>
    </row>
    <row r="372" spans="1:9" ht="12.75">
      <c r="A372" s="158" t="s">
        <v>50</v>
      </c>
      <c r="B372" s="159" t="s">
        <v>92</v>
      </c>
      <c r="C372" s="129">
        <v>120</v>
      </c>
      <c r="D372" s="129">
        <v>400</v>
      </c>
      <c r="E372" s="129">
        <v>1560</v>
      </c>
      <c r="F372" s="129">
        <f t="shared" si="34"/>
        <v>8.715000000000002</v>
      </c>
      <c r="G372" s="363">
        <v>600</v>
      </c>
      <c r="H372" s="354">
        <v>1</v>
      </c>
      <c r="I372" s="363">
        <f t="shared" si="35"/>
        <v>600</v>
      </c>
    </row>
    <row r="373" spans="1:9" ht="12.75">
      <c r="A373" s="158" t="s">
        <v>50</v>
      </c>
      <c r="B373" s="159" t="s">
        <v>92</v>
      </c>
      <c r="C373" s="129">
        <v>120</v>
      </c>
      <c r="D373" s="129">
        <v>405</v>
      </c>
      <c r="E373" s="129">
        <v>740</v>
      </c>
      <c r="F373" s="129">
        <f t="shared" si="34"/>
        <v>8.715000000000002</v>
      </c>
      <c r="G373" s="363">
        <f>C373*D373*E373*8/1000000</f>
        <v>287.712</v>
      </c>
      <c r="H373" s="354">
        <v>1</v>
      </c>
      <c r="I373" s="363">
        <f t="shared" si="35"/>
        <v>287.712</v>
      </c>
    </row>
    <row r="374" spans="1:9" ht="12.75">
      <c r="A374" s="158" t="s">
        <v>50</v>
      </c>
      <c r="B374" s="159" t="s">
        <v>92</v>
      </c>
      <c r="C374" s="129">
        <v>120</v>
      </c>
      <c r="D374" s="129">
        <v>625</v>
      </c>
      <c r="E374" s="129">
        <v>860</v>
      </c>
      <c r="F374" s="129">
        <f>7.85*1.05</f>
        <v>8.2425</v>
      </c>
      <c r="G374" s="363">
        <f>C374*D374*E374*8/1000000</f>
        <v>516</v>
      </c>
      <c r="H374" s="354">
        <v>1</v>
      </c>
      <c r="I374" s="363">
        <f t="shared" si="35"/>
        <v>516</v>
      </c>
    </row>
    <row r="375" spans="1:9" ht="12.75">
      <c r="A375" s="158" t="s">
        <v>50</v>
      </c>
      <c r="B375" s="159" t="s">
        <v>92</v>
      </c>
      <c r="C375" s="129">
        <v>130</v>
      </c>
      <c r="D375" s="129">
        <v>640</v>
      </c>
      <c r="E375" s="129">
        <v>780</v>
      </c>
      <c r="F375" s="129">
        <f>8.3*1.05</f>
        <v>8.715000000000002</v>
      </c>
      <c r="G375" s="363">
        <f>C375*D375*E375*8/1000000</f>
        <v>519.168</v>
      </c>
      <c r="H375" s="354">
        <v>1</v>
      </c>
      <c r="I375" s="363">
        <f t="shared" si="35"/>
        <v>519.168</v>
      </c>
    </row>
    <row r="376" spans="1:9" ht="12.75">
      <c r="A376" s="158" t="s">
        <v>50</v>
      </c>
      <c r="B376" s="159" t="s">
        <v>92</v>
      </c>
      <c r="C376" s="129">
        <v>140</v>
      </c>
      <c r="D376" s="129">
        <v>640</v>
      </c>
      <c r="E376" s="129">
        <v>780</v>
      </c>
      <c r="F376" s="129"/>
      <c r="G376" s="363">
        <v>600</v>
      </c>
      <c r="H376" s="354">
        <v>1</v>
      </c>
      <c r="I376" s="363">
        <f t="shared" si="35"/>
        <v>600</v>
      </c>
    </row>
    <row r="377" spans="1:9" ht="12.75">
      <c r="A377" s="158" t="s">
        <v>50</v>
      </c>
      <c r="B377" s="159" t="s">
        <v>92</v>
      </c>
      <c r="C377" s="129">
        <v>140</v>
      </c>
      <c r="D377" s="129">
        <v>640</v>
      </c>
      <c r="E377" s="129">
        <v>800</v>
      </c>
      <c r="F377" s="129">
        <f aca="true" t="shared" si="36" ref="F377:F383">8.3*1.05</f>
        <v>8.715000000000002</v>
      </c>
      <c r="G377" s="363">
        <v>600</v>
      </c>
      <c r="H377" s="354">
        <v>1</v>
      </c>
      <c r="I377" s="363">
        <f t="shared" si="35"/>
        <v>600</v>
      </c>
    </row>
    <row r="378" spans="1:9" ht="12.75">
      <c r="A378" s="158" t="s">
        <v>50</v>
      </c>
      <c r="B378" s="159" t="s">
        <v>92</v>
      </c>
      <c r="C378" s="129">
        <v>140</v>
      </c>
      <c r="D378" s="129">
        <v>650</v>
      </c>
      <c r="E378" s="129">
        <v>770</v>
      </c>
      <c r="F378" s="129">
        <f t="shared" si="36"/>
        <v>8.715000000000002</v>
      </c>
      <c r="G378" s="363">
        <v>600</v>
      </c>
      <c r="H378" s="354">
        <v>1</v>
      </c>
      <c r="I378" s="363">
        <f t="shared" si="35"/>
        <v>600</v>
      </c>
    </row>
    <row r="379" spans="1:9" ht="12.75">
      <c r="A379" s="158" t="s">
        <v>50</v>
      </c>
      <c r="B379" s="159" t="s">
        <v>92</v>
      </c>
      <c r="C379" s="129">
        <v>150</v>
      </c>
      <c r="D379" s="129">
        <v>650</v>
      </c>
      <c r="E379" s="129">
        <v>760</v>
      </c>
      <c r="F379" s="129">
        <f t="shared" si="36"/>
        <v>8.715000000000002</v>
      </c>
      <c r="G379" s="363">
        <v>600</v>
      </c>
      <c r="H379" s="354">
        <v>1</v>
      </c>
      <c r="I379" s="363">
        <f t="shared" si="35"/>
        <v>600</v>
      </c>
    </row>
    <row r="380" spans="1:9" ht="12.75">
      <c r="A380" s="158" t="s">
        <v>50</v>
      </c>
      <c r="B380" s="159" t="s">
        <v>92</v>
      </c>
      <c r="C380" s="129">
        <v>150</v>
      </c>
      <c r="D380" s="129">
        <v>650</v>
      </c>
      <c r="E380" s="129">
        <v>760</v>
      </c>
      <c r="F380" s="129">
        <f t="shared" si="36"/>
        <v>8.715000000000002</v>
      </c>
      <c r="G380" s="363">
        <v>600</v>
      </c>
      <c r="H380" s="354">
        <v>1</v>
      </c>
      <c r="I380" s="363">
        <f t="shared" si="35"/>
        <v>600</v>
      </c>
    </row>
    <row r="381" spans="1:9" ht="12.75">
      <c r="A381" s="158" t="s">
        <v>50</v>
      </c>
      <c r="B381" s="159" t="s">
        <v>92</v>
      </c>
      <c r="C381" s="129">
        <v>150</v>
      </c>
      <c r="D381" s="129">
        <v>650</v>
      </c>
      <c r="E381" s="129">
        <v>800</v>
      </c>
      <c r="F381" s="129">
        <f t="shared" si="36"/>
        <v>8.715000000000002</v>
      </c>
      <c r="G381" s="363">
        <v>600</v>
      </c>
      <c r="H381" s="354">
        <v>1</v>
      </c>
      <c r="I381" s="363">
        <f t="shared" si="35"/>
        <v>600</v>
      </c>
    </row>
    <row r="382" spans="1:9" ht="12.75">
      <c r="A382" s="158" t="s">
        <v>50</v>
      </c>
      <c r="B382" s="159" t="s">
        <v>92</v>
      </c>
      <c r="C382" s="129">
        <v>150</v>
      </c>
      <c r="D382" s="129">
        <v>660</v>
      </c>
      <c r="E382" s="129">
        <v>760</v>
      </c>
      <c r="F382" s="129">
        <f t="shared" si="36"/>
        <v>8.715000000000002</v>
      </c>
      <c r="G382" s="363">
        <f>C382*D382*E382*8/1000000</f>
        <v>601.92</v>
      </c>
      <c r="H382" s="354">
        <v>1</v>
      </c>
      <c r="I382" s="363">
        <f t="shared" si="35"/>
        <v>601.92</v>
      </c>
    </row>
    <row r="383" spans="1:9" ht="12.75">
      <c r="A383" s="158" t="s">
        <v>50</v>
      </c>
      <c r="B383" s="159" t="s">
        <v>92</v>
      </c>
      <c r="C383" s="129">
        <v>160</v>
      </c>
      <c r="D383" s="129">
        <v>480</v>
      </c>
      <c r="E383" s="129">
        <v>1570</v>
      </c>
      <c r="F383" s="129">
        <f t="shared" si="36"/>
        <v>8.715000000000002</v>
      </c>
      <c r="G383" s="363">
        <v>1150</v>
      </c>
      <c r="H383" s="354">
        <v>1</v>
      </c>
      <c r="I383" s="363">
        <f t="shared" si="35"/>
        <v>1150</v>
      </c>
    </row>
    <row r="384" spans="1:9" ht="12.75">
      <c r="A384" s="158" t="s">
        <v>50</v>
      </c>
      <c r="B384" s="159" t="s">
        <v>92</v>
      </c>
      <c r="C384" s="129">
        <v>160</v>
      </c>
      <c r="D384" s="129">
        <v>500</v>
      </c>
      <c r="E384" s="129">
        <v>1560</v>
      </c>
      <c r="G384" s="363">
        <v>1150</v>
      </c>
      <c r="H384" s="354">
        <v>1</v>
      </c>
      <c r="I384" s="363">
        <f t="shared" si="35"/>
        <v>1150</v>
      </c>
    </row>
    <row r="385" spans="1:9" ht="12.75">
      <c r="A385" s="158" t="s">
        <v>50</v>
      </c>
      <c r="B385" s="159" t="s">
        <v>92</v>
      </c>
      <c r="C385" s="129">
        <v>160</v>
      </c>
      <c r="D385" s="129">
        <v>650</v>
      </c>
      <c r="E385" s="129">
        <v>780</v>
      </c>
      <c r="F385" s="152">
        <f>7.85*1.05</f>
        <v>8.2425</v>
      </c>
      <c r="G385" s="363">
        <v>600</v>
      </c>
      <c r="H385" s="354">
        <v>1</v>
      </c>
      <c r="I385" s="363">
        <f t="shared" si="35"/>
        <v>600</v>
      </c>
    </row>
    <row r="386" spans="1:9" ht="12.75">
      <c r="A386" s="158" t="s">
        <v>50</v>
      </c>
      <c r="B386" s="159" t="s">
        <v>92</v>
      </c>
      <c r="C386" s="129">
        <v>160</v>
      </c>
      <c r="D386" s="129">
        <v>650</v>
      </c>
      <c r="E386" s="129">
        <v>810</v>
      </c>
      <c r="F386" s="162"/>
      <c r="G386" s="363">
        <f aca="true" t="shared" si="37" ref="G386:G393">C386*D386*E386*8/1000000</f>
        <v>673.92</v>
      </c>
      <c r="H386" s="354">
        <v>1</v>
      </c>
      <c r="I386" s="363">
        <f t="shared" si="35"/>
        <v>673.92</v>
      </c>
    </row>
    <row r="387" spans="1:9" ht="12.75">
      <c r="A387" s="158" t="s">
        <v>50</v>
      </c>
      <c r="B387" s="159" t="s">
        <v>92</v>
      </c>
      <c r="C387" s="129">
        <v>160</v>
      </c>
      <c r="D387" s="129">
        <v>735</v>
      </c>
      <c r="E387" s="129">
        <v>815</v>
      </c>
      <c r="F387" s="76">
        <f aca="true" t="shared" si="38" ref="F387:F404">7.85*1.05</f>
        <v>8.2425</v>
      </c>
      <c r="G387" s="363">
        <f t="shared" si="37"/>
        <v>766.752</v>
      </c>
      <c r="H387" s="354">
        <v>1</v>
      </c>
      <c r="I387" s="363">
        <f t="shared" si="35"/>
        <v>766.752</v>
      </c>
    </row>
    <row r="388" spans="1:9" ht="12.75">
      <c r="A388" s="245" t="s">
        <v>50</v>
      </c>
      <c r="B388" s="246" t="s">
        <v>101</v>
      </c>
      <c r="C388" s="247">
        <v>165</v>
      </c>
      <c r="D388" s="247">
        <v>690</v>
      </c>
      <c r="E388" s="247">
        <v>1000</v>
      </c>
      <c r="F388" s="76">
        <f t="shared" si="38"/>
        <v>8.2425</v>
      </c>
      <c r="G388" s="363">
        <f t="shared" si="37"/>
        <v>910.8</v>
      </c>
      <c r="H388" s="376">
        <v>1</v>
      </c>
      <c r="I388" s="363">
        <f t="shared" si="35"/>
        <v>910.8</v>
      </c>
    </row>
    <row r="389" spans="1:9" ht="12.75">
      <c r="A389" s="59" t="s">
        <v>50</v>
      </c>
      <c r="B389" s="56" t="s">
        <v>92</v>
      </c>
      <c r="C389" s="57">
        <v>170</v>
      </c>
      <c r="D389" s="57">
        <v>500</v>
      </c>
      <c r="E389" s="57">
        <v>1560</v>
      </c>
      <c r="F389" s="76">
        <f t="shared" si="38"/>
        <v>8.2425</v>
      </c>
      <c r="G389" s="363">
        <f t="shared" si="37"/>
        <v>1060.8</v>
      </c>
      <c r="H389" s="282">
        <v>1</v>
      </c>
      <c r="I389" s="363">
        <f t="shared" si="35"/>
        <v>1060.8</v>
      </c>
    </row>
    <row r="390" spans="1:9" ht="12.75">
      <c r="A390" s="158" t="s">
        <v>50</v>
      </c>
      <c r="B390" s="159" t="s">
        <v>92</v>
      </c>
      <c r="C390" s="129">
        <v>170</v>
      </c>
      <c r="D390" s="129">
        <v>685</v>
      </c>
      <c r="E390" s="129">
        <v>990</v>
      </c>
      <c r="F390" s="76">
        <f t="shared" si="38"/>
        <v>8.2425</v>
      </c>
      <c r="G390" s="363">
        <f t="shared" si="37"/>
        <v>922.284</v>
      </c>
      <c r="H390" s="354">
        <v>1</v>
      </c>
      <c r="I390" s="363">
        <f t="shared" si="35"/>
        <v>922.284</v>
      </c>
    </row>
    <row r="391" spans="1:9" ht="12.75">
      <c r="A391" s="158" t="s">
        <v>50</v>
      </c>
      <c r="B391" s="159" t="s">
        <v>92</v>
      </c>
      <c r="C391" s="129">
        <v>170</v>
      </c>
      <c r="D391" s="129">
        <v>700</v>
      </c>
      <c r="E391" s="129">
        <v>955</v>
      </c>
      <c r="F391" s="76">
        <f t="shared" si="38"/>
        <v>8.2425</v>
      </c>
      <c r="G391" s="363">
        <f t="shared" si="37"/>
        <v>909.16</v>
      </c>
      <c r="H391" s="354">
        <v>1</v>
      </c>
      <c r="I391" s="363">
        <f t="shared" si="35"/>
        <v>909.16</v>
      </c>
    </row>
    <row r="392" spans="1:9" ht="12.75">
      <c r="A392" s="158" t="s">
        <v>50</v>
      </c>
      <c r="B392" s="159" t="s">
        <v>92</v>
      </c>
      <c r="C392" s="129">
        <v>170</v>
      </c>
      <c r="D392" s="129">
        <v>780</v>
      </c>
      <c r="E392" s="129">
        <v>920</v>
      </c>
      <c r="F392" s="76">
        <f t="shared" si="38"/>
        <v>8.2425</v>
      </c>
      <c r="G392" s="363">
        <f t="shared" si="37"/>
        <v>975.936</v>
      </c>
      <c r="H392" s="354">
        <v>1</v>
      </c>
      <c r="I392" s="363">
        <f t="shared" si="35"/>
        <v>975.936</v>
      </c>
    </row>
    <row r="393" spans="1:9" ht="12.75">
      <c r="A393" s="158" t="s">
        <v>50</v>
      </c>
      <c r="B393" s="159" t="s">
        <v>92</v>
      </c>
      <c r="C393" s="129">
        <v>180</v>
      </c>
      <c r="D393" s="129">
        <v>510</v>
      </c>
      <c r="E393" s="129">
        <v>1550</v>
      </c>
      <c r="F393" s="76">
        <f t="shared" si="38"/>
        <v>8.2425</v>
      </c>
      <c r="G393" s="363">
        <f t="shared" si="37"/>
        <v>1138.32</v>
      </c>
      <c r="H393" s="354">
        <v>1</v>
      </c>
      <c r="I393" s="363">
        <f t="shared" si="35"/>
        <v>1138.32</v>
      </c>
    </row>
    <row r="394" spans="1:9" ht="12.75">
      <c r="A394" s="158" t="s">
        <v>50</v>
      </c>
      <c r="B394" s="159" t="s">
        <v>92</v>
      </c>
      <c r="C394" s="129">
        <v>180</v>
      </c>
      <c r="D394" s="129">
        <v>510</v>
      </c>
      <c r="E394" s="129">
        <v>1570</v>
      </c>
      <c r="F394" s="76">
        <f t="shared" si="38"/>
        <v>8.2425</v>
      </c>
      <c r="G394" s="363">
        <v>1150</v>
      </c>
      <c r="H394" s="354">
        <v>1</v>
      </c>
      <c r="I394" s="363">
        <f t="shared" si="35"/>
        <v>1150</v>
      </c>
    </row>
    <row r="395" spans="1:9" ht="12.75">
      <c r="A395" s="158" t="s">
        <v>50</v>
      </c>
      <c r="B395" s="159" t="s">
        <v>92</v>
      </c>
      <c r="C395" s="129">
        <v>180</v>
      </c>
      <c r="D395" s="129">
        <v>640</v>
      </c>
      <c r="E395" s="129">
        <v>760</v>
      </c>
      <c r="F395" s="76">
        <f t="shared" si="38"/>
        <v>8.2425</v>
      </c>
      <c r="G395" s="363">
        <v>590</v>
      </c>
      <c r="H395" s="354">
        <v>1</v>
      </c>
      <c r="I395" s="363">
        <f t="shared" si="35"/>
        <v>590</v>
      </c>
    </row>
    <row r="396" spans="1:9" ht="12.75">
      <c r="A396" s="158" t="s">
        <v>50</v>
      </c>
      <c r="B396" s="159" t="s">
        <v>92</v>
      </c>
      <c r="C396" s="129">
        <v>180</v>
      </c>
      <c r="D396" s="129">
        <v>640</v>
      </c>
      <c r="E396" s="129">
        <v>780</v>
      </c>
      <c r="F396" s="76">
        <f t="shared" si="38"/>
        <v>8.2425</v>
      </c>
      <c r="G396" s="363">
        <v>590</v>
      </c>
      <c r="H396" s="354">
        <v>1</v>
      </c>
      <c r="I396" s="363">
        <f t="shared" si="35"/>
        <v>590</v>
      </c>
    </row>
    <row r="397" spans="1:9" ht="12.75">
      <c r="A397" s="158" t="s">
        <v>50</v>
      </c>
      <c r="B397" s="159" t="s">
        <v>92</v>
      </c>
      <c r="C397" s="129">
        <v>180</v>
      </c>
      <c r="D397" s="129">
        <v>640</v>
      </c>
      <c r="E397" s="129">
        <v>800</v>
      </c>
      <c r="F397" s="76">
        <f t="shared" si="38"/>
        <v>8.2425</v>
      </c>
      <c r="G397" s="363">
        <v>590</v>
      </c>
      <c r="H397" s="354">
        <v>1</v>
      </c>
      <c r="I397" s="363">
        <f t="shared" si="35"/>
        <v>590</v>
      </c>
    </row>
    <row r="398" spans="1:9" ht="12.75">
      <c r="A398" s="158" t="s">
        <v>50</v>
      </c>
      <c r="B398" s="159" t="s">
        <v>92</v>
      </c>
      <c r="C398" s="129">
        <v>180</v>
      </c>
      <c r="D398" s="129">
        <v>650</v>
      </c>
      <c r="E398" s="129">
        <v>750</v>
      </c>
      <c r="F398" s="76">
        <f t="shared" si="38"/>
        <v>8.2425</v>
      </c>
      <c r="G398" s="363">
        <f>C398*D398*E398*8/1000000</f>
        <v>702</v>
      </c>
      <c r="H398" s="354">
        <v>1</v>
      </c>
      <c r="I398" s="363">
        <f t="shared" si="35"/>
        <v>702</v>
      </c>
    </row>
    <row r="399" spans="1:9" ht="12.75">
      <c r="A399" s="158" t="s">
        <v>50</v>
      </c>
      <c r="B399" s="159" t="s">
        <v>92</v>
      </c>
      <c r="C399" s="129">
        <v>180</v>
      </c>
      <c r="D399" s="129">
        <v>650</v>
      </c>
      <c r="E399" s="129">
        <v>780</v>
      </c>
      <c r="F399" s="76">
        <f t="shared" si="38"/>
        <v>8.2425</v>
      </c>
      <c r="G399" s="363">
        <f>C399*D399*E399*8/1000000</f>
        <v>730.08</v>
      </c>
      <c r="H399" s="354">
        <v>2</v>
      </c>
      <c r="I399" s="363">
        <f t="shared" si="35"/>
        <v>1460.16</v>
      </c>
    </row>
    <row r="400" spans="1:9" ht="12.75">
      <c r="A400" s="158" t="s">
        <v>50</v>
      </c>
      <c r="B400" s="159" t="s">
        <v>92</v>
      </c>
      <c r="C400" s="129">
        <v>180</v>
      </c>
      <c r="D400" s="129">
        <v>650</v>
      </c>
      <c r="E400" s="129">
        <v>780</v>
      </c>
      <c r="F400" s="76">
        <f t="shared" si="38"/>
        <v>8.2425</v>
      </c>
      <c r="G400" s="363">
        <f>C400*D400*E400*8/1000000</f>
        <v>730.08</v>
      </c>
      <c r="H400" s="354">
        <v>1</v>
      </c>
      <c r="I400" s="363">
        <f t="shared" si="35"/>
        <v>730.08</v>
      </c>
    </row>
    <row r="401" spans="1:9" ht="12.75">
      <c r="A401" s="158" t="s">
        <v>50</v>
      </c>
      <c r="B401" s="159" t="s">
        <v>92</v>
      </c>
      <c r="C401" s="129">
        <v>180</v>
      </c>
      <c r="D401" s="129">
        <v>650</v>
      </c>
      <c r="E401" s="129">
        <v>790</v>
      </c>
      <c r="F401" s="76">
        <f t="shared" si="38"/>
        <v>8.2425</v>
      </c>
      <c r="G401" s="363">
        <v>590</v>
      </c>
      <c r="H401" s="354">
        <v>1</v>
      </c>
      <c r="I401" s="363">
        <f t="shared" si="35"/>
        <v>590</v>
      </c>
    </row>
    <row r="402" spans="1:9" ht="12.75">
      <c r="A402" s="158" t="s">
        <v>50</v>
      </c>
      <c r="B402" s="159" t="s">
        <v>92</v>
      </c>
      <c r="C402" s="129">
        <v>180</v>
      </c>
      <c r="D402" s="129">
        <v>660</v>
      </c>
      <c r="E402" s="129">
        <v>770</v>
      </c>
      <c r="F402" s="76">
        <f t="shared" si="38"/>
        <v>8.2425</v>
      </c>
      <c r="G402" s="363">
        <f>C402*D402*E402*8/1000000</f>
        <v>731.808</v>
      </c>
      <c r="H402" s="354">
        <v>1</v>
      </c>
      <c r="I402" s="363">
        <f t="shared" si="35"/>
        <v>731.808</v>
      </c>
    </row>
    <row r="403" spans="1:9" ht="12.75">
      <c r="A403" s="158" t="s">
        <v>50</v>
      </c>
      <c r="B403" s="159" t="s">
        <v>92</v>
      </c>
      <c r="C403" s="129">
        <v>180</v>
      </c>
      <c r="D403" s="129">
        <v>680</v>
      </c>
      <c r="E403" s="129">
        <v>1020</v>
      </c>
      <c r="F403" s="76">
        <f t="shared" si="38"/>
        <v>8.2425</v>
      </c>
      <c r="G403" s="363">
        <f>C403*D403*E403*8/1000000</f>
        <v>998.784</v>
      </c>
      <c r="H403" s="354">
        <v>2</v>
      </c>
      <c r="I403" s="363">
        <f t="shared" si="35"/>
        <v>1997.568</v>
      </c>
    </row>
    <row r="404" spans="1:9" ht="12.75">
      <c r="A404" s="158" t="s">
        <v>50</v>
      </c>
      <c r="B404" s="159" t="s">
        <v>92</v>
      </c>
      <c r="C404" s="129">
        <v>180</v>
      </c>
      <c r="D404" s="129">
        <v>715</v>
      </c>
      <c r="E404" s="129">
        <v>1000</v>
      </c>
      <c r="F404" s="76">
        <f t="shared" si="38"/>
        <v>8.2425</v>
      </c>
      <c r="G404" s="363">
        <v>1010</v>
      </c>
      <c r="H404" s="354">
        <v>1</v>
      </c>
      <c r="I404" s="363">
        <f t="shared" si="35"/>
        <v>1010</v>
      </c>
    </row>
    <row r="405" spans="1:9" ht="12.75">
      <c r="A405" s="158" t="s">
        <v>50</v>
      </c>
      <c r="B405" s="159" t="s">
        <v>92</v>
      </c>
      <c r="C405" s="129">
        <v>180</v>
      </c>
      <c r="D405" s="129">
        <v>740</v>
      </c>
      <c r="E405" s="129">
        <v>840</v>
      </c>
      <c r="F405" s="76">
        <f>8*1.05</f>
        <v>8.4</v>
      </c>
      <c r="G405" s="363">
        <f>C405*D405*E405*8/1000000</f>
        <v>895.104</v>
      </c>
      <c r="H405" s="354">
        <v>2</v>
      </c>
      <c r="I405" s="363">
        <f t="shared" si="35"/>
        <v>1790.208</v>
      </c>
    </row>
    <row r="406" spans="1:9" ht="12.75">
      <c r="A406" s="158" t="s">
        <v>50</v>
      </c>
      <c r="B406" s="159" t="s">
        <v>92</v>
      </c>
      <c r="C406" s="129">
        <v>180</v>
      </c>
      <c r="D406" s="129">
        <v>810</v>
      </c>
      <c r="E406" s="129">
        <v>960</v>
      </c>
      <c r="F406" s="76">
        <f>7.85*1.05</f>
        <v>8.2425</v>
      </c>
      <c r="G406" s="363">
        <v>1220</v>
      </c>
      <c r="H406" s="354">
        <v>1</v>
      </c>
      <c r="I406" s="363">
        <f t="shared" si="35"/>
        <v>1220</v>
      </c>
    </row>
    <row r="407" spans="1:9" ht="12.75">
      <c r="A407" s="158" t="s">
        <v>50</v>
      </c>
      <c r="B407" s="159" t="s">
        <v>92</v>
      </c>
      <c r="C407" s="129">
        <v>190</v>
      </c>
      <c r="D407" s="129">
        <v>750</v>
      </c>
      <c r="E407" s="129">
        <v>840</v>
      </c>
      <c r="F407" s="76">
        <f>7.85*1.05</f>
        <v>8.2425</v>
      </c>
      <c r="G407" s="363">
        <f>C407*D407*E407*8/1000000</f>
        <v>957.6</v>
      </c>
      <c r="H407" s="354">
        <v>1</v>
      </c>
      <c r="I407" s="363">
        <f t="shared" si="35"/>
        <v>957.6</v>
      </c>
    </row>
    <row r="408" spans="1:9" ht="12.75">
      <c r="A408" s="158" t="s">
        <v>50</v>
      </c>
      <c r="B408" s="159" t="s">
        <v>92</v>
      </c>
      <c r="C408" s="129">
        <v>200</v>
      </c>
      <c r="D408" s="129">
        <v>750</v>
      </c>
      <c r="E408" s="129">
        <v>820</v>
      </c>
      <c r="F408" s="76">
        <f>7.85*1.05</f>
        <v>8.2425</v>
      </c>
      <c r="G408" s="363">
        <f>C408*D408*E408*8/1000000</f>
        <v>984</v>
      </c>
      <c r="H408" s="354">
        <v>1</v>
      </c>
      <c r="I408" s="363">
        <f t="shared" si="35"/>
        <v>984</v>
      </c>
    </row>
    <row r="409" spans="1:9" ht="12.75">
      <c r="A409" s="158" t="s">
        <v>50</v>
      </c>
      <c r="B409" s="159" t="s">
        <v>92</v>
      </c>
      <c r="C409" s="129">
        <v>200</v>
      </c>
      <c r="D409" s="129">
        <v>790</v>
      </c>
      <c r="E409" s="129">
        <v>890</v>
      </c>
      <c r="F409" s="76">
        <f>7.85*1.05</f>
        <v>8.2425</v>
      </c>
      <c r="G409" s="363">
        <f>C409*D409*E409*8/1000000</f>
        <v>1124.96</v>
      </c>
      <c r="H409" s="354">
        <v>1</v>
      </c>
      <c r="I409" s="363">
        <f t="shared" si="35"/>
        <v>1124.96</v>
      </c>
    </row>
    <row r="410" ht="12.75">
      <c r="F410" s="76">
        <f>7.85*1.05</f>
        <v>8.2425</v>
      </c>
    </row>
    <row r="411" spans="1:9" ht="12.75">
      <c r="A411" s="150" t="s">
        <v>53</v>
      </c>
      <c r="B411" s="151" t="s">
        <v>92</v>
      </c>
      <c r="C411" s="152">
        <v>150</v>
      </c>
      <c r="D411" s="152">
        <v>150</v>
      </c>
      <c r="E411" s="152">
        <v>3280</v>
      </c>
      <c r="F411" s="162"/>
      <c r="G411" s="375">
        <v>610</v>
      </c>
      <c r="H411" s="374">
        <v>10</v>
      </c>
      <c r="I411" s="375">
        <f>G411*H411</f>
        <v>6100</v>
      </c>
    </row>
    <row r="412" spans="1:9" ht="12.75">
      <c r="A412" s="160"/>
      <c r="B412" s="161"/>
      <c r="C412" s="162"/>
      <c r="D412" s="162"/>
      <c r="E412" s="162"/>
      <c r="F412" s="5">
        <f>7.85*1.05</f>
        <v>8.2425</v>
      </c>
      <c r="G412" s="377"/>
      <c r="H412" s="378"/>
      <c r="I412" s="377"/>
    </row>
    <row r="413" spans="1:9" ht="12.75">
      <c r="A413" s="117" t="s">
        <v>54</v>
      </c>
      <c r="B413" s="75" t="s">
        <v>92</v>
      </c>
      <c r="C413" s="76">
        <v>40</v>
      </c>
      <c r="D413" s="76">
        <v>385</v>
      </c>
      <c r="E413" s="76">
        <v>450</v>
      </c>
      <c r="F413" s="5"/>
      <c r="G413" s="332">
        <f aca="true" t="shared" si="39" ref="G413:G436">C413*D413*E413*8/1000000</f>
        <v>55.44</v>
      </c>
      <c r="H413" s="306">
        <v>1</v>
      </c>
      <c r="I413" s="332">
        <f aca="true" t="shared" si="40" ref="I413:I436">G413*H413</f>
        <v>55.44</v>
      </c>
    </row>
    <row r="414" spans="1:9" ht="12.75">
      <c r="A414" s="117" t="s">
        <v>54</v>
      </c>
      <c r="B414" s="75" t="s">
        <v>92</v>
      </c>
      <c r="C414" s="76">
        <v>80</v>
      </c>
      <c r="D414" s="76">
        <v>130</v>
      </c>
      <c r="E414" s="76">
        <v>180</v>
      </c>
      <c r="F414" s="5"/>
      <c r="G414" s="332">
        <f t="shared" si="39"/>
        <v>14.976</v>
      </c>
      <c r="H414" s="306">
        <v>1</v>
      </c>
      <c r="I414" s="332">
        <f t="shared" si="40"/>
        <v>14.976</v>
      </c>
    </row>
    <row r="415" spans="1:9" ht="12.75">
      <c r="A415" s="163" t="s">
        <v>54</v>
      </c>
      <c r="B415" s="75" t="s">
        <v>92</v>
      </c>
      <c r="C415" s="164">
        <v>90</v>
      </c>
      <c r="D415" s="164">
        <v>350</v>
      </c>
      <c r="E415" s="164">
        <v>1500</v>
      </c>
      <c r="F415" s="5"/>
      <c r="G415" s="332">
        <f t="shared" si="39"/>
        <v>378</v>
      </c>
      <c r="H415" s="379">
        <v>2</v>
      </c>
      <c r="I415" s="332">
        <f t="shared" si="40"/>
        <v>756</v>
      </c>
    </row>
    <row r="416" spans="1:9" ht="12.75">
      <c r="A416" s="163" t="s">
        <v>54</v>
      </c>
      <c r="B416" s="75" t="s">
        <v>92</v>
      </c>
      <c r="C416" s="164">
        <v>95</v>
      </c>
      <c r="D416" s="164">
        <v>350</v>
      </c>
      <c r="E416" s="164">
        <v>1500</v>
      </c>
      <c r="F416" s="5"/>
      <c r="G416" s="332">
        <f t="shared" si="39"/>
        <v>399</v>
      </c>
      <c r="H416" s="379">
        <v>1</v>
      </c>
      <c r="I416" s="332">
        <f t="shared" si="40"/>
        <v>399</v>
      </c>
    </row>
    <row r="417" spans="1:9" ht="12.75">
      <c r="A417" s="163" t="s">
        <v>54</v>
      </c>
      <c r="B417" s="75" t="s">
        <v>92</v>
      </c>
      <c r="C417" s="164">
        <v>95</v>
      </c>
      <c r="D417" s="164">
        <v>350</v>
      </c>
      <c r="E417" s="164">
        <v>1500</v>
      </c>
      <c r="F417" s="5"/>
      <c r="G417" s="332">
        <f t="shared" si="39"/>
        <v>399</v>
      </c>
      <c r="H417" s="379">
        <v>1</v>
      </c>
      <c r="I417" s="332">
        <f t="shared" si="40"/>
        <v>399</v>
      </c>
    </row>
    <row r="418" spans="1:9" ht="12.75">
      <c r="A418" s="163" t="s">
        <v>54</v>
      </c>
      <c r="B418" s="75" t="s">
        <v>92</v>
      </c>
      <c r="C418" s="164">
        <v>100</v>
      </c>
      <c r="D418" s="164">
        <v>360</v>
      </c>
      <c r="E418" s="164">
        <v>1490</v>
      </c>
      <c r="F418" s="5"/>
      <c r="G418" s="332">
        <f t="shared" si="39"/>
        <v>429.12</v>
      </c>
      <c r="H418" s="379">
        <v>1</v>
      </c>
      <c r="I418" s="332">
        <f t="shared" si="40"/>
        <v>429.12</v>
      </c>
    </row>
    <row r="419" spans="1:9" ht="12.75">
      <c r="A419" s="163" t="s">
        <v>54</v>
      </c>
      <c r="B419" s="75" t="s">
        <v>92</v>
      </c>
      <c r="C419" s="164">
        <v>100</v>
      </c>
      <c r="D419" s="164">
        <v>380</v>
      </c>
      <c r="E419" s="164">
        <v>1570</v>
      </c>
      <c r="F419" s="5">
        <f aca="true" t="shared" si="41" ref="F419:F439">7.85*1.05</f>
        <v>8.2425</v>
      </c>
      <c r="G419" s="332">
        <f t="shared" si="39"/>
        <v>477.28</v>
      </c>
      <c r="H419" s="379">
        <v>1</v>
      </c>
      <c r="I419" s="332">
        <f t="shared" si="40"/>
        <v>477.28</v>
      </c>
    </row>
    <row r="420" spans="1:9" ht="12.75">
      <c r="A420" s="163" t="s">
        <v>54</v>
      </c>
      <c r="B420" s="75" t="s">
        <v>92</v>
      </c>
      <c r="C420" s="164">
        <v>110</v>
      </c>
      <c r="D420" s="164">
        <v>330</v>
      </c>
      <c r="E420" s="164">
        <v>1700</v>
      </c>
      <c r="F420" s="5">
        <f t="shared" si="41"/>
        <v>8.2425</v>
      </c>
      <c r="G420" s="332">
        <f t="shared" si="39"/>
        <v>493.68</v>
      </c>
      <c r="H420" s="379">
        <v>1</v>
      </c>
      <c r="I420" s="332">
        <f t="shared" si="40"/>
        <v>493.68</v>
      </c>
    </row>
    <row r="421" spans="1:9" ht="12.75">
      <c r="A421" s="117" t="s">
        <v>54</v>
      </c>
      <c r="B421" s="75" t="s">
        <v>92</v>
      </c>
      <c r="C421" s="76">
        <v>135</v>
      </c>
      <c r="D421" s="76">
        <v>220</v>
      </c>
      <c r="E421" s="76">
        <v>385</v>
      </c>
      <c r="F421" s="5">
        <f t="shared" si="41"/>
        <v>8.2425</v>
      </c>
      <c r="G421" s="332">
        <f t="shared" si="39"/>
        <v>91.476</v>
      </c>
      <c r="H421" s="306">
        <v>1</v>
      </c>
      <c r="I421" s="332">
        <f t="shared" si="40"/>
        <v>91.476</v>
      </c>
    </row>
    <row r="422" spans="1:9" ht="12.75">
      <c r="A422" s="117" t="s">
        <v>54</v>
      </c>
      <c r="B422" s="75" t="s">
        <v>92</v>
      </c>
      <c r="C422" s="76">
        <v>140</v>
      </c>
      <c r="D422" s="76">
        <v>580</v>
      </c>
      <c r="E422" s="76">
        <v>1500</v>
      </c>
      <c r="F422" s="5">
        <f t="shared" si="41"/>
        <v>8.2425</v>
      </c>
      <c r="G422" s="332">
        <f t="shared" si="39"/>
        <v>974.4</v>
      </c>
      <c r="H422" s="306">
        <v>1</v>
      </c>
      <c r="I422" s="332">
        <f t="shared" si="40"/>
        <v>974.4</v>
      </c>
    </row>
    <row r="423" spans="1:9" ht="12.75">
      <c r="A423" s="117" t="s">
        <v>54</v>
      </c>
      <c r="B423" s="75" t="s">
        <v>92</v>
      </c>
      <c r="C423" s="76">
        <v>140</v>
      </c>
      <c r="D423" s="76">
        <v>580</v>
      </c>
      <c r="E423" s="76">
        <v>1550</v>
      </c>
      <c r="F423" s="5">
        <f t="shared" si="41"/>
        <v>8.2425</v>
      </c>
      <c r="G423" s="332">
        <f t="shared" si="39"/>
        <v>1006.88</v>
      </c>
      <c r="H423" s="306">
        <v>1</v>
      </c>
      <c r="I423" s="332">
        <f t="shared" si="40"/>
        <v>1006.88</v>
      </c>
    </row>
    <row r="424" spans="1:9" ht="12.75">
      <c r="A424" s="117" t="s">
        <v>54</v>
      </c>
      <c r="B424" s="75" t="s">
        <v>92</v>
      </c>
      <c r="C424" s="76">
        <v>140</v>
      </c>
      <c r="D424" s="76">
        <v>630</v>
      </c>
      <c r="E424" s="76">
        <v>780</v>
      </c>
      <c r="F424" s="5">
        <f t="shared" si="41"/>
        <v>8.2425</v>
      </c>
      <c r="G424" s="332">
        <f t="shared" si="39"/>
        <v>550.368</v>
      </c>
      <c r="H424" s="306">
        <v>1</v>
      </c>
      <c r="I424" s="332">
        <f t="shared" si="40"/>
        <v>550.368</v>
      </c>
    </row>
    <row r="425" spans="1:9" ht="12.75">
      <c r="A425" s="117" t="s">
        <v>54</v>
      </c>
      <c r="B425" s="75" t="s">
        <v>92</v>
      </c>
      <c r="C425" s="76">
        <v>145</v>
      </c>
      <c r="D425" s="76">
        <v>270</v>
      </c>
      <c r="E425" s="76">
        <v>375</v>
      </c>
      <c r="F425" s="5">
        <f t="shared" si="41"/>
        <v>8.2425</v>
      </c>
      <c r="G425" s="332">
        <f t="shared" si="39"/>
        <v>117.45</v>
      </c>
      <c r="H425" s="306">
        <v>1</v>
      </c>
      <c r="I425" s="332">
        <f t="shared" si="40"/>
        <v>117.45</v>
      </c>
    </row>
    <row r="426" spans="1:9" ht="12.75">
      <c r="A426" s="117" t="s">
        <v>54</v>
      </c>
      <c r="B426" s="75" t="s">
        <v>92</v>
      </c>
      <c r="C426" s="76">
        <v>150</v>
      </c>
      <c r="D426" s="76">
        <v>590</v>
      </c>
      <c r="E426" s="76">
        <v>1520</v>
      </c>
      <c r="F426" s="5">
        <f t="shared" si="41"/>
        <v>8.2425</v>
      </c>
      <c r="G426" s="332">
        <f t="shared" si="39"/>
        <v>1076.16</v>
      </c>
      <c r="H426" s="306">
        <v>1</v>
      </c>
      <c r="I426" s="332">
        <f t="shared" si="40"/>
        <v>1076.16</v>
      </c>
    </row>
    <row r="427" spans="1:9" ht="12.75">
      <c r="A427" s="117" t="s">
        <v>54</v>
      </c>
      <c r="B427" s="75" t="s">
        <v>92</v>
      </c>
      <c r="C427" s="76">
        <v>180</v>
      </c>
      <c r="D427" s="76">
        <v>430</v>
      </c>
      <c r="E427" s="76">
        <v>720</v>
      </c>
      <c r="F427" s="5">
        <f t="shared" si="41"/>
        <v>8.2425</v>
      </c>
      <c r="G427" s="332">
        <f t="shared" si="39"/>
        <v>445.824</v>
      </c>
      <c r="H427" s="306">
        <v>1</v>
      </c>
      <c r="I427" s="332">
        <f t="shared" si="40"/>
        <v>445.824</v>
      </c>
    </row>
    <row r="428" spans="1:9" ht="12.75">
      <c r="A428" s="117" t="s">
        <v>54</v>
      </c>
      <c r="B428" s="75" t="s">
        <v>92</v>
      </c>
      <c r="C428" s="76">
        <v>180</v>
      </c>
      <c r="D428" s="76">
        <v>430</v>
      </c>
      <c r="E428" s="76">
        <v>2100</v>
      </c>
      <c r="F428" s="5">
        <f t="shared" si="41"/>
        <v>8.2425</v>
      </c>
      <c r="G428" s="332">
        <f t="shared" si="39"/>
        <v>1300.32</v>
      </c>
      <c r="H428" s="306">
        <v>1</v>
      </c>
      <c r="I428" s="332">
        <f t="shared" si="40"/>
        <v>1300.32</v>
      </c>
    </row>
    <row r="429" spans="1:9" ht="12.75">
      <c r="A429" s="117" t="s">
        <v>54</v>
      </c>
      <c r="B429" s="75" t="s">
        <v>92</v>
      </c>
      <c r="C429" s="76">
        <v>185</v>
      </c>
      <c r="D429" s="76">
        <v>260</v>
      </c>
      <c r="E429" s="76">
        <v>510</v>
      </c>
      <c r="F429" s="5">
        <f t="shared" si="41"/>
        <v>8.2425</v>
      </c>
      <c r="G429" s="332">
        <f t="shared" si="39"/>
        <v>196.248</v>
      </c>
      <c r="H429" s="306">
        <v>1</v>
      </c>
      <c r="I429" s="332">
        <f t="shared" si="40"/>
        <v>196.248</v>
      </c>
    </row>
    <row r="430" spans="1:9" ht="12.75">
      <c r="A430" s="117" t="s">
        <v>54</v>
      </c>
      <c r="B430" s="75" t="s">
        <v>92</v>
      </c>
      <c r="C430" s="76">
        <v>190</v>
      </c>
      <c r="D430" s="76">
        <v>750</v>
      </c>
      <c r="E430" s="76">
        <v>840</v>
      </c>
      <c r="F430" s="167">
        <f t="shared" si="41"/>
        <v>8.2425</v>
      </c>
      <c r="G430" s="332">
        <f t="shared" si="39"/>
        <v>957.6</v>
      </c>
      <c r="H430" s="306">
        <v>1</v>
      </c>
      <c r="I430" s="332">
        <f t="shared" si="40"/>
        <v>957.6</v>
      </c>
    </row>
    <row r="431" spans="1:9" ht="12.75">
      <c r="A431" s="117" t="s">
        <v>54</v>
      </c>
      <c r="B431" s="75" t="s">
        <v>92</v>
      </c>
      <c r="C431" s="76">
        <v>200</v>
      </c>
      <c r="D431" s="76">
        <v>500</v>
      </c>
      <c r="E431" s="76">
        <v>600</v>
      </c>
      <c r="F431" s="5">
        <f t="shared" si="41"/>
        <v>8.2425</v>
      </c>
      <c r="G431" s="332">
        <f t="shared" si="39"/>
        <v>480</v>
      </c>
      <c r="H431" s="306">
        <v>1</v>
      </c>
      <c r="I431" s="332">
        <f t="shared" si="40"/>
        <v>480</v>
      </c>
    </row>
    <row r="432" spans="1:9" ht="12.75">
      <c r="A432" s="163" t="s">
        <v>54</v>
      </c>
      <c r="B432" s="75" t="s">
        <v>92</v>
      </c>
      <c r="C432" s="164">
        <v>230</v>
      </c>
      <c r="D432" s="164">
        <v>230</v>
      </c>
      <c r="E432" s="164">
        <v>1470</v>
      </c>
      <c r="F432" s="5">
        <f t="shared" si="41"/>
        <v>8.2425</v>
      </c>
      <c r="G432" s="332">
        <f t="shared" si="39"/>
        <v>622.104</v>
      </c>
      <c r="H432" s="379">
        <v>1</v>
      </c>
      <c r="I432" s="332">
        <f t="shared" si="40"/>
        <v>622.104</v>
      </c>
    </row>
    <row r="433" spans="1:9" ht="12.75">
      <c r="A433" s="163" t="s">
        <v>54</v>
      </c>
      <c r="B433" s="75" t="s">
        <v>92</v>
      </c>
      <c r="C433" s="164">
        <v>250</v>
      </c>
      <c r="D433" s="164">
        <v>250</v>
      </c>
      <c r="E433" s="164">
        <v>1650</v>
      </c>
      <c r="F433" s="5">
        <f t="shared" si="41"/>
        <v>8.2425</v>
      </c>
      <c r="G433" s="332">
        <f t="shared" si="39"/>
        <v>825</v>
      </c>
      <c r="H433" s="379">
        <v>1</v>
      </c>
      <c r="I433" s="332">
        <f t="shared" si="40"/>
        <v>825</v>
      </c>
    </row>
    <row r="434" spans="1:9" ht="12.75">
      <c r="A434" s="74" t="s">
        <v>54</v>
      </c>
      <c r="B434" s="75" t="s">
        <v>92</v>
      </c>
      <c r="C434" s="76">
        <v>250</v>
      </c>
      <c r="D434" s="76">
        <v>250</v>
      </c>
      <c r="E434" s="76">
        <v>1700</v>
      </c>
      <c r="F434" s="5">
        <f t="shared" si="41"/>
        <v>8.2425</v>
      </c>
      <c r="G434" s="332">
        <f t="shared" si="39"/>
        <v>850</v>
      </c>
      <c r="H434" s="306">
        <v>7</v>
      </c>
      <c r="I434" s="332">
        <f t="shared" si="40"/>
        <v>5950</v>
      </c>
    </row>
    <row r="435" spans="1:9" ht="12.75">
      <c r="A435" s="117" t="s">
        <v>54</v>
      </c>
      <c r="B435" s="75" t="s">
        <v>92</v>
      </c>
      <c r="C435" s="76">
        <v>270</v>
      </c>
      <c r="D435" s="76">
        <v>450</v>
      </c>
      <c r="E435" s="76">
        <v>790</v>
      </c>
      <c r="F435" s="5">
        <f t="shared" si="41"/>
        <v>8.2425</v>
      </c>
      <c r="G435" s="332">
        <f t="shared" si="39"/>
        <v>767.88</v>
      </c>
      <c r="H435" s="306">
        <v>1</v>
      </c>
      <c r="I435" s="332">
        <f t="shared" si="40"/>
        <v>767.88</v>
      </c>
    </row>
    <row r="436" spans="1:9" ht="12.75">
      <c r="A436" s="117" t="s">
        <v>54</v>
      </c>
      <c r="B436" s="75" t="s">
        <v>92</v>
      </c>
      <c r="C436" s="76">
        <v>270</v>
      </c>
      <c r="D436" s="76">
        <v>470</v>
      </c>
      <c r="E436" s="76">
        <v>1560</v>
      </c>
      <c r="F436" s="5">
        <f t="shared" si="41"/>
        <v>8.2425</v>
      </c>
      <c r="G436" s="332">
        <f t="shared" si="39"/>
        <v>1583.712</v>
      </c>
      <c r="H436" s="306">
        <v>1</v>
      </c>
      <c r="I436" s="332">
        <f t="shared" si="40"/>
        <v>1583.712</v>
      </c>
    </row>
    <row r="437" spans="1:9" ht="12.75">
      <c r="A437" s="160"/>
      <c r="B437" s="161"/>
      <c r="C437" s="162"/>
      <c r="D437" s="162"/>
      <c r="E437" s="162"/>
      <c r="F437" s="167">
        <f t="shared" si="41"/>
        <v>8.2425</v>
      </c>
      <c r="G437" s="377"/>
      <c r="H437" s="378"/>
      <c r="I437" s="377"/>
    </row>
    <row r="438" spans="1:9" ht="12.75">
      <c r="A438" s="125" t="s">
        <v>55</v>
      </c>
      <c r="B438" s="3" t="s">
        <v>34</v>
      </c>
      <c r="C438" s="5">
        <v>325</v>
      </c>
      <c r="D438" s="5"/>
      <c r="E438" s="5">
        <v>1185</v>
      </c>
      <c r="F438" s="5">
        <f t="shared" si="41"/>
        <v>8.2425</v>
      </c>
      <c r="G438" s="284">
        <f>((3.14*(C438*C438)/4)*E438)*8/1000000</f>
        <v>786.040125</v>
      </c>
      <c r="H438" s="285">
        <v>1</v>
      </c>
      <c r="I438" s="361">
        <f aca="true" t="shared" si="42" ref="I438:I496">G438*H438</f>
        <v>786.040125</v>
      </c>
    </row>
    <row r="439" spans="1:9" ht="12.75">
      <c r="A439" s="125" t="s">
        <v>55</v>
      </c>
      <c r="B439" s="3" t="s">
        <v>34</v>
      </c>
      <c r="C439" s="5">
        <v>400</v>
      </c>
      <c r="D439" s="5"/>
      <c r="E439" s="5">
        <v>1570</v>
      </c>
      <c r="F439" s="5">
        <f t="shared" si="41"/>
        <v>8.2425</v>
      </c>
      <c r="G439" s="284">
        <f>((3.14*(C439*C439)/4)*E439)*8/1000000</f>
        <v>1577.536</v>
      </c>
      <c r="H439" s="285">
        <v>1</v>
      </c>
      <c r="I439" s="361">
        <f t="shared" si="42"/>
        <v>1577.536</v>
      </c>
    </row>
    <row r="440" spans="1:9" ht="12.75">
      <c r="A440" s="125" t="s">
        <v>55</v>
      </c>
      <c r="B440" s="3" t="s">
        <v>34</v>
      </c>
      <c r="C440" s="5" t="s">
        <v>98</v>
      </c>
      <c r="D440" s="5"/>
      <c r="E440" s="5">
        <v>1630</v>
      </c>
      <c r="F440" s="5"/>
      <c r="G440" s="284">
        <v>1700</v>
      </c>
      <c r="H440" s="285">
        <v>1</v>
      </c>
      <c r="I440" s="361">
        <f t="shared" si="42"/>
        <v>1700</v>
      </c>
    </row>
    <row r="441" spans="1:9" ht="12.75">
      <c r="A441" s="125" t="s">
        <v>55</v>
      </c>
      <c r="B441" s="3" t="s">
        <v>34</v>
      </c>
      <c r="C441" s="5">
        <v>400</v>
      </c>
      <c r="D441" s="5"/>
      <c r="E441" s="5">
        <v>4000</v>
      </c>
      <c r="F441" s="5">
        <f aca="true" t="shared" si="43" ref="F441:F470">7.85*1.05</f>
        <v>8.2425</v>
      </c>
      <c r="G441" s="284">
        <f>((3.14*(C441*C441)/4)*E441)*8/1000000</f>
        <v>4019.2</v>
      </c>
      <c r="H441" s="285">
        <v>1</v>
      </c>
      <c r="I441" s="361">
        <f t="shared" si="42"/>
        <v>4019.2</v>
      </c>
    </row>
    <row r="442" spans="1:9" ht="12.75">
      <c r="A442" s="125" t="s">
        <v>55</v>
      </c>
      <c r="B442" s="3" t="s">
        <v>34</v>
      </c>
      <c r="C442" s="5">
        <v>400</v>
      </c>
      <c r="D442" s="5"/>
      <c r="E442" s="5">
        <v>4115</v>
      </c>
      <c r="F442" s="5">
        <f t="shared" si="43"/>
        <v>8.2425</v>
      </c>
      <c r="G442" s="284">
        <f>((3.14*(C442*C442)/4)*E442)*8/1000000</f>
        <v>4134.752</v>
      </c>
      <c r="H442" s="285">
        <v>1</v>
      </c>
      <c r="I442" s="361">
        <f t="shared" si="42"/>
        <v>4134.752</v>
      </c>
    </row>
    <row r="443" spans="1:9" ht="12.75">
      <c r="A443" s="125" t="s">
        <v>55</v>
      </c>
      <c r="B443" s="3" t="s">
        <v>34</v>
      </c>
      <c r="C443" s="5">
        <v>400</v>
      </c>
      <c r="D443" s="5"/>
      <c r="E443" s="5">
        <v>8350</v>
      </c>
      <c r="F443" s="5">
        <f t="shared" si="43"/>
        <v>8.2425</v>
      </c>
      <c r="G443" s="284">
        <f>((3.14*(C443*C443)/4)*E443)*8/1000000</f>
        <v>8390.08</v>
      </c>
      <c r="H443" s="285">
        <v>1</v>
      </c>
      <c r="I443" s="361">
        <f t="shared" si="42"/>
        <v>8390.08</v>
      </c>
    </row>
    <row r="444" spans="1:9" ht="12.75">
      <c r="A444" s="125" t="s">
        <v>55</v>
      </c>
      <c r="B444" s="3" t="s">
        <v>34</v>
      </c>
      <c r="C444" s="5">
        <v>410</v>
      </c>
      <c r="D444" s="5"/>
      <c r="E444" s="5">
        <v>4220</v>
      </c>
      <c r="F444" s="5">
        <f t="shared" si="43"/>
        <v>8.2425</v>
      </c>
      <c r="G444" s="284">
        <f>((3.14*(C444*C444)/4)*E444)*8/1000000</f>
        <v>4454.91896</v>
      </c>
      <c r="H444" s="285">
        <v>1</v>
      </c>
      <c r="I444" s="361">
        <f t="shared" si="42"/>
        <v>4454.91896</v>
      </c>
    </row>
    <row r="445" spans="1:9" ht="12.75">
      <c r="A445" s="2" t="s">
        <v>55</v>
      </c>
      <c r="B445" s="3" t="s">
        <v>92</v>
      </c>
      <c r="C445" s="5">
        <v>43</v>
      </c>
      <c r="D445" s="5">
        <v>300</v>
      </c>
      <c r="E445" s="5">
        <v>460</v>
      </c>
      <c r="F445" s="5">
        <f t="shared" si="43"/>
        <v>8.2425</v>
      </c>
      <c r="G445" s="361">
        <f aca="true" t="shared" si="44" ref="G445:G478">E445*D445*C445*8/1000000</f>
        <v>47.472</v>
      </c>
      <c r="H445" s="285">
        <v>1</v>
      </c>
      <c r="I445" s="361">
        <f t="shared" si="42"/>
        <v>47.472</v>
      </c>
    </row>
    <row r="446" spans="1:9" ht="12.75">
      <c r="A446" s="2" t="s">
        <v>55</v>
      </c>
      <c r="B446" s="3" t="s">
        <v>92</v>
      </c>
      <c r="C446" s="5">
        <v>59</v>
      </c>
      <c r="D446" s="5">
        <v>305</v>
      </c>
      <c r="E446" s="5">
        <v>460</v>
      </c>
      <c r="F446" s="5">
        <f t="shared" si="43"/>
        <v>8.2425</v>
      </c>
      <c r="G446" s="361">
        <f t="shared" si="44"/>
        <v>66.2216</v>
      </c>
      <c r="H446" s="285">
        <v>1</v>
      </c>
      <c r="I446" s="361">
        <f t="shared" si="42"/>
        <v>66.2216</v>
      </c>
    </row>
    <row r="447" spans="1:9" ht="12.75">
      <c r="A447" s="125" t="s">
        <v>55</v>
      </c>
      <c r="B447" s="3" t="s">
        <v>92</v>
      </c>
      <c r="C447" s="5">
        <v>110</v>
      </c>
      <c r="D447" s="5">
        <v>190</v>
      </c>
      <c r="E447" s="5">
        <v>250</v>
      </c>
      <c r="F447" s="5">
        <f t="shared" si="43"/>
        <v>8.2425</v>
      </c>
      <c r="G447" s="361">
        <f t="shared" si="44"/>
        <v>41.8</v>
      </c>
      <c r="H447" s="285">
        <v>1</v>
      </c>
      <c r="I447" s="361">
        <f t="shared" si="42"/>
        <v>41.8</v>
      </c>
    </row>
    <row r="448" spans="1:9" ht="12.75">
      <c r="A448" s="125" t="s">
        <v>55</v>
      </c>
      <c r="B448" s="3" t="s">
        <v>92</v>
      </c>
      <c r="C448" s="5">
        <v>110</v>
      </c>
      <c r="D448" s="5">
        <v>320</v>
      </c>
      <c r="E448" s="5">
        <v>580</v>
      </c>
      <c r="F448" s="5">
        <f t="shared" si="43"/>
        <v>8.2425</v>
      </c>
      <c r="G448" s="361">
        <f t="shared" si="44"/>
        <v>163.328</v>
      </c>
      <c r="H448" s="285">
        <v>1</v>
      </c>
      <c r="I448" s="361">
        <f t="shared" si="42"/>
        <v>163.328</v>
      </c>
    </row>
    <row r="449" spans="1:9" ht="12.75">
      <c r="A449" s="125" t="s">
        <v>55</v>
      </c>
      <c r="B449" s="3" t="s">
        <v>92</v>
      </c>
      <c r="C449" s="5">
        <v>120</v>
      </c>
      <c r="D449" s="5">
        <v>340</v>
      </c>
      <c r="E449" s="5">
        <v>570</v>
      </c>
      <c r="F449" s="5">
        <f t="shared" si="43"/>
        <v>8.2425</v>
      </c>
      <c r="G449" s="361">
        <f t="shared" si="44"/>
        <v>186.048</v>
      </c>
      <c r="H449" s="285">
        <v>1</v>
      </c>
      <c r="I449" s="361">
        <f t="shared" si="42"/>
        <v>186.048</v>
      </c>
    </row>
    <row r="450" spans="1:9" ht="12.75">
      <c r="A450" s="125" t="s">
        <v>55</v>
      </c>
      <c r="B450" s="3" t="s">
        <v>92</v>
      </c>
      <c r="C450" s="5">
        <v>120</v>
      </c>
      <c r="D450" s="5">
        <v>340</v>
      </c>
      <c r="E450" s="5">
        <v>590</v>
      </c>
      <c r="F450" s="5">
        <f t="shared" si="43"/>
        <v>8.2425</v>
      </c>
      <c r="G450" s="361">
        <f t="shared" si="44"/>
        <v>192.576</v>
      </c>
      <c r="H450" s="285">
        <v>3</v>
      </c>
      <c r="I450" s="361">
        <f t="shared" si="42"/>
        <v>577.728</v>
      </c>
    </row>
    <row r="451" spans="1:9" ht="12.75">
      <c r="A451" s="2" t="s">
        <v>55</v>
      </c>
      <c r="B451" s="3" t="s">
        <v>92</v>
      </c>
      <c r="C451" s="5">
        <v>120</v>
      </c>
      <c r="D451" s="5">
        <v>345</v>
      </c>
      <c r="E451" s="5">
        <v>360</v>
      </c>
      <c r="F451" s="5">
        <f t="shared" si="43"/>
        <v>8.2425</v>
      </c>
      <c r="G451" s="361">
        <f t="shared" si="44"/>
        <v>119.232</v>
      </c>
      <c r="H451" s="285">
        <v>1</v>
      </c>
      <c r="I451" s="361">
        <f t="shared" si="42"/>
        <v>119.232</v>
      </c>
    </row>
    <row r="452" spans="1:9" ht="12.75">
      <c r="A452" s="125" t="s">
        <v>55</v>
      </c>
      <c r="B452" s="3" t="s">
        <v>92</v>
      </c>
      <c r="C452" s="5">
        <v>125</v>
      </c>
      <c r="D452" s="5">
        <v>340</v>
      </c>
      <c r="E452" s="5">
        <v>1730</v>
      </c>
      <c r="F452" s="5">
        <f t="shared" si="43"/>
        <v>8.2425</v>
      </c>
      <c r="G452" s="361">
        <f t="shared" si="44"/>
        <v>588.2</v>
      </c>
      <c r="H452" s="285">
        <v>2</v>
      </c>
      <c r="I452" s="361">
        <f t="shared" si="42"/>
        <v>1176.4</v>
      </c>
    </row>
    <row r="453" spans="1:9" ht="12.75">
      <c r="A453" s="125" t="s">
        <v>55</v>
      </c>
      <c r="B453" s="3" t="s">
        <v>92</v>
      </c>
      <c r="C453" s="5">
        <v>140</v>
      </c>
      <c r="D453" s="5">
        <v>360</v>
      </c>
      <c r="E453" s="5">
        <v>630</v>
      </c>
      <c r="F453" s="5">
        <f t="shared" si="43"/>
        <v>8.2425</v>
      </c>
      <c r="G453" s="361">
        <f t="shared" si="44"/>
        <v>254.016</v>
      </c>
      <c r="H453" s="285">
        <v>1</v>
      </c>
      <c r="I453" s="361">
        <f t="shared" si="42"/>
        <v>254.016</v>
      </c>
    </row>
    <row r="454" spans="1:9" ht="12.75">
      <c r="A454" s="2" t="s">
        <v>55</v>
      </c>
      <c r="B454" s="3" t="s">
        <v>92</v>
      </c>
      <c r="C454" s="5">
        <v>145</v>
      </c>
      <c r="D454" s="5">
        <v>510</v>
      </c>
      <c r="E454" s="5">
        <v>670</v>
      </c>
      <c r="F454" s="6">
        <f t="shared" si="43"/>
        <v>8.2425</v>
      </c>
      <c r="G454" s="361">
        <f t="shared" si="44"/>
        <v>396.372</v>
      </c>
      <c r="H454" s="285">
        <v>1</v>
      </c>
      <c r="I454" s="361">
        <f t="shared" si="42"/>
        <v>396.372</v>
      </c>
    </row>
    <row r="455" spans="1:9" ht="12.75">
      <c r="A455" s="2" t="s">
        <v>55</v>
      </c>
      <c r="B455" s="3" t="s">
        <v>92</v>
      </c>
      <c r="C455" s="5">
        <v>150</v>
      </c>
      <c r="D455" s="5">
        <v>680</v>
      </c>
      <c r="E455" s="5">
        <v>730</v>
      </c>
      <c r="F455" s="5">
        <f t="shared" si="43"/>
        <v>8.2425</v>
      </c>
      <c r="G455" s="361">
        <f t="shared" si="44"/>
        <v>595.68</v>
      </c>
      <c r="H455" s="285">
        <v>1</v>
      </c>
      <c r="I455" s="361">
        <f t="shared" si="42"/>
        <v>595.68</v>
      </c>
    </row>
    <row r="456" spans="1:9" ht="12.75">
      <c r="A456" s="165" t="s">
        <v>55</v>
      </c>
      <c r="B456" s="166" t="s">
        <v>92</v>
      </c>
      <c r="C456" s="167">
        <v>150</v>
      </c>
      <c r="D456" s="167">
        <v>740</v>
      </c>
      <c r="E456" s="167">
        <v>870</v>
      </c>
      <c r="F456" s="5">
        <f t="shared" si="43"/>
        <v>8.2425</v>
      </c>
      <c r="G456" s="361">
        <f t="shared" si="44"/>
        <v>772.56</v>
      </c>
      <c r="H456" s="380">
        <v>1</v>
      </c>
      <c r="I456" s="361">
        <f t="shared" si="42"/>
        <v>772.56</v>
      </c>
    </row>
    <row r="457" spans="1:9" ht="12.75">
      <c r="A457" s="2" t="s">
        <v>55</v>
      </c>
      <c r="B457" s="3" t="s">
        <v>92</v>
      </c>
      <c r="C457" s="5">
        <v>190</v>
      </c>
      <c r="D457" s="5">
        <v>700</v>
      </c>
      <c r="E457" s="5">
        <v>800</v>
      </c>
      <c r="F457" s="5">
        <f t="shared" si="43"/>
        <v>8.2425</v>
      </c>
      <c r="G457" s="361">
        <f t="shared" si="44"/>
        <v>851.2</v>
      </c>
      <c r="H457" s="285">
        <v>1</v>
      </c>
      <c r="I457" s="361">
        <f t="shared" si="42"/>
        <v>851.2</v>
      </c>
    </row>
    <row r="458" spans="1:9" ht="12.75">
      <c r="A458" s="2" t="s">
        <v>55</v>
      </c>
      <c r="B458" s="3" t="s">
        <v>92</v>
      </c>
      <c r="C458" s="5">
        <v>200</v>
      </c>
      <c r="D458" s="5">
        <v>200</v>
      </c>
      <c r="E458" s="5">
        <v>2190</v>
      </c>
      <c r="F458" s="5">
        <f t="shared" si="43"/>
        <v>8.2425</v>
      </c>
      <c r="G458" s="361">
        <f t="shared" si="44"/>
        <v>700.8</v>
      </c>
      <c r="H458" s="285">
        <v>2</v>
      </c>
      <c r="I458" s="361">
        <f t="shared" si="42"/>
        <v>1401.6</v>
      </c>
    </row>
    <row r="459" spans="1:9" ht="12.75">
      <c r="A459" s="2" t="s">
        <v>55</v>
      </c>
      <c r="B459" s="3" t="s">
        <v>92</v>
      </c>
      <c r="C459" s="5">
        <v>200</v>
      </c>
      <c r="D459" s="5">
        <v>200</v>
      </c>
      <c r="E459" s="5">
        <v>3100</v>
      </c>
      <c r="F459" s="5">
        <f t="shared" si="43"/>
        <v>8.2425</v>
      </c>
      <c r="G459" s="361">
        <f t="shared" si="44"/>
        <v>992</v>
      </c>
      <c r="H459" s="285">
        <v>1</v>
      </c>
      <c r="I459" s="361">
        <f t="shared" si="42"/>
        <v>992</v>
      </c>
    </row>
    <row r="460" spans="1:9" ht="12.75">
      <c r="A460" s="2" t="s">
        <v>55</v>
      </c>
      <c r="B460" s="3" t="s">
        <v>92</v>
      </c>
      <c r="C460" s="5">
        <v>210</v>
      </c>
      <c r="D460" s="5">
        <v>210</v>
      </c>
      <c r="E460" s="5">
        <v>2235</v>
      </c>
      <c r="F460" s="6">
        <f t="shared" si="43"/>
        <v>8.2425</v>
      </c>
      <c r="G460" s="361">
        <f t="shared" si="44"/>
        <v>788.508</v>
      </c>
      <c r="H460" s="285">
        <v>2</v>
      </c>
      <c r="I460" s="361">
        <f t="shared" si="42"/>
        <v>1577.016</v>
      </c>
    </row>
    <row r="461" spans="1:9" ht="12.75">
      <c r="A461" s="2" t="s">
        <v>55</v>
      </c>
      <c r="B461" s="3" t="s">
        <v>92</v>
      </c>
      <c r="C461" s="5">
        <v>210</v>
      </c>
      <c r="D461" s="5">
        <v>370</v>
      </c>
      <c r="E461" s="5">
        <v>700</v>
      </c>
      <c r="F461" s="5">
        <f t="shared" si="43"/>
        <v>8.2425</v>
      </c>
      <c r="G461" s="361">
        <f t="shared" si="44"/>
        <v>435.12</v>
      </c>
      <c r="H461" s="285">
        <v>1</v>
      </c>
      <c r="I461" s="361">
        <f t="shared" si="42"/>
        <v>435.12</v>
      </c>
    </row>
    <row r="462" spans="1:9" ht="12.75">
      <c r="A462" s="2" t="s">
        <v>55</v>
      </c>
      <c r="B462" s="3" t="s">
        <v>92</v>
      </c>
      <c r="C462" s="5">
        <v>210</v>
      </c>
      <c r="D462" s="5">
        <v>470</v>
      </c>
      <c r="E462" s="5">
        <v>520</v>
      </c>
      <c r="F462" s="5">
        <f t="shared" si="43"/>
        <v>8.2425</v>
      </c>
      <c r="G462" s="361">
        <f t="shared" si="44"/>
        <v>410.592</v>
      </c>
      <c r="H462" s="285">
        <v>1</v>
      </c>
      <c r="I462" s="361">
        <f t="shared" si="42"/>
        <v>410.592</v>
      </c>
    </row>
    <row r="463" spans="1:9" ht="12.75">
      <c r="A463" s="168" t="s">
        <v>55</v>
      </c>
      <c r="B463" s="166" t="s">
        <v>92</v>
      </c>
      <c r="C463" s="167">
        <v>215</v>
      </c>
      <c r="D463" s="167">
        <v>215</v>
      </c>
      <c r="E463" s="167">
        <v>2220</v>
      </c>
      <c r="F463" s="5">
        <f t="shared" si="43"/>
        <v>8.2425</v>
      </c>
      <c r="G463" s="361">
        <f t="shared" si="44"/>
        <v>820.956</v>
      </c>
      <c r="H463" s="380">
        <v>2</v>
      </c>
      <c r="I463" s="361">
        <f t="shared" si="42"/>
        <v>1641.912</v>
      </c>
    </row>
    <row r="464" spans="1:9" ht="12.75">
      <c r="A464" s="2" t="s">
        <v>55</v>
      </c>
      <c r="B464" s="3" t="s">
        <v>92</v>
      </c>
      <c r="C464" s="5">
        <v>220</v>
      </c>
      <c r="D464" s="5">
        <v>370</v>
      </c>
      <c r="E464" s="5">
        <v>710</v>
      </c>
      <c r="F464" s="5">
        <f t="shared" si="43"/>
        <v>8.2425</v>
      </c>
      <c r="G464" s="361">
        <f t="shared" si="44"/>
        <v>462.352</v>
      </c>
      <c r="H464" s="285">
        <v>1</v>
      </c>
      <c r="I464" s="361">
        <f t="shared" si="42"/>
        <v>462.352</v>
      </c>
    </row>
    <row r="465" spans="1:9" ht="12.75">
      <c r="A465" s="2" t="s">
        <v>55</v>
      </c>
      <c r="B465" s="3" t="s">
        <v>92</v>
      </c>
      <c r="C465" s="5">
        <v>230</v>
      </c>
      <c r="D465" s="5">
        <v>500</v>
      </c>
      <c r="E465" s="5">
        <v>770</v>
      </c>
      <c r="F465" s="5">
        <f t="shared" si="43"/>
        <v>8.2425</v>
      </c>
      <c r="G465" s="361">
        <f t="shared" si="44"/>
        <v>708.4</v>
      </c>
      <c r="H465" s="285">
        <v>1</v>
      </c>
      <c r="I465" s="361">
        <f t="shared" si="42"/>
        <v>708.4</v>
      </c>
    </row>
    <row r="466" spans="1:9" ht="12.75">
      <c r="A466" s="2" t="s">
        <v>55</v>
      </c>
      <c r="B466" s="3" t="s">
        <v>92</v>
      </c>
      <c r="C466" s="5">
        <v>240</v>
      </c>
      <c r="D466" s="5">
        <v>240</v>
      </c>
      <c r="E466" s="5">
        <v>1965</v>
      </c>
      <c r="F466" s="5">
        <f t="shared" si="43"/>
        <v>8.2425</v>
      </c>
      <c r="G466" s="361">
        <f t="shared" si="44"/>
        <v>905.472</v>
      </c>
      <c r="H466" s="285">
        <v>1</v>
      </c>
      <c r="I466" s="361">
        <f t="shared" si="42"/>
        <v>905.472</v>
      </c>
    </row>
    <row r="467" spans="1:9" ht="12.75">
      <c r="A467" s="2" t="s">
        <v>55</v>
      </c>
      <c r="B467" s="3" t="s">
        <v>92</v>
      </c>
      <c r="C467" s="5">
        <v>250</v>
      </c>
      <c r="D467" s="5">
        <v>830</v>
      </c>
      <c r="E467" s="5">
        <v>960</v>
      </c>
      <c r="F467" s="5">
        <f t="shared" si="43"/>
        <v>8.2425</v>
      </c>
      <c r="G467" s="361">
        <f t="shared" si="44"/>
        <v>1593.6</v>
      </c>
      <c r="H467" s="285">
        <v>1</v>
      </c>
      <c r="I467" s="361">
        <f t="shared" si="42"/>
        <v>1593.6</v>
      </c>
    </row>
    <row r="468" spans="1:9" ht="12.75">
      <c r="A468" s="2" t="s">
        <v>55</v>
      </c>
      <c r="B468" s="3" t="s">
        <v>92</v>
      </c>
      <c r="C468" s="5">
        <v>260</v>
      </c>
      <c r="D468" s="5">
        <v>510</v>
      </c>
      <c r="E468" s="5">
        <v>650</v>
      </c>
      <c r="F468" s="5">
        <f t="shared" si="43"/>
        <v>8.2425</v>
      </c>
      <c r="G468" s="361">
        <f t="shared" si="44"/>
        <v>689.52</v>
      </c>
      <c r="H468" s="285">
        <v>1</v>
      </c>
      <c r="I468" s="361">
        <f t="shared" si="42"/>
        <v>689.52</v>
      </c>
    </row>
    <row r="469" spans="1:9" ht="12.75">
      <c r="A469" s="2" t="s">
        <v>55</v>
      </c>
      <c r="B469" s="3" t="s">
        <v>92</v>
      </c>
      <c r="C469" s="5">
        <v>260</v>
      </c>
      <c r="D469" s="5">
        <v>550</v>
      </c>
      <c r="E469" s="5">
        <v>940</v>
      </c>
      <c r="F469" s="5">
        <f t="shared" si="43"/>
        <v>8.2425</v>
      </c>
      <c r="G469" s="361">
        <f t="shared" si="44"/>
        <v>1075.36</v>
      </c>
      <c r="H469" s="285">
        <v>1</v>
      </c>
      <c r="I469" s="361">
        <f t="shared" si="42"/>
        <v>1075.36</v>
      </c>
    </row>
    <row r="470" spans="1:9" ht="12.75">
      <c r="A470" s="2" t="s">
        <v>55</v>
      </c>
      <c r="B470" s="3" t="s">
        <v>92</v>
      </c>
      <c r="C470" s="5">
        <v>260</v>
      </c>
      <c r="D470" s="5">
        <v>570</v>
      </c>
      <c r="E470" s="5">
        <v>850</v>
      </c>
      <c r="F470" s="5">
        <f t="shared" si="43"/>
        <v>8.2425</v>
      </c>
      <c r="G470" s="361">
        <f t="shared" si="44"/>
        <v>1007.76</v>
      </c>
      <c r="H470" s="285">
        <v>1</v>
      </c>
      <c r="I470" s="361">
        <f t="shared" si="42"/>
        <v>1007.76</v>
      </c>
    </row>
    <row r="471" spans="1:9" ht="12.75">
      <c r="A471" s="2" t="s">
        <v>55</v>
      </c>
      <c r="B471" s="3" t="s">
        <v>92</v>
      </c>
      <c r="C471" s="5">
        <v>270</v>
      </c>
      <c r="D471" s="5">
        <v>375</v>
      </c>
      <c r="E471" s="5">
        <v>580</v>
      </c>
      <c r="F471" s="162"/>
      <c r="G471" s="361">
        <f t="shared" si="44"/>
        <v>469.8</v>
      </c>
      <c r="H471" s="285">
        <v>1</v>
      </c>
      <c r="I471" s="361">
        <f t="shared" si="42"/>
        <v>469.8</v>
      </c>
    </row>
    <row r="472" spans="1:9" ht="12.75">
      <c r="A472" s="2" t="s">
        <v>55</v>
      </c>
      <c r="B472" s="3" t="s">
        <v>92</v>
      </c>
      <c r="C472" s="5">
        <v>270</v>
      </c>
      <c r="D472" s="5">
        <v>455</v>
      </c>
      <c r="E472" s="5">
        <v>860</v>
      </c>
      <c r="F472" s="167"/>
      <c r="G472" s="361">
        <f t="shared" si="44"/>
        <v>845.208</v>
      </c>
      <c r="H472" s="285">
        <v>1</v>
      </c>
      <c r="I472" s="361">
        <f t="shared" si="42"/>
        <v>845.208</v>
      </c>
    </row>
    <row r="473" spans="1:9" ht="12.75">
      <c r="A473" s="125" t="s">
        <v>55</v>
      </c>
      <c r="B473" s="3" t="s">
        <v>92</v>
      </c>
      <c r="C473" s="5">
        <v>280</v>
      </c>
      <c r="D473" s="5">
        <v>390</v>
      </c>
      <c r="E473" s="5">
        <v>700</v>
      </c>
      <c r="F473" s="171">
        <f>7.85*1.05</f>
        <v>8.2425</v>
      </c>
      <c r="G473" s="361">
        <f t="shared" si="44"/>
        <v>611.52</v>
      </c>
      <c r="H473" s="285">
        <v>1</v>
      </c>
      <c r="I473" s="361">
        <f t="shared" si="42"/>
        <v>611.52</v>
      </c>
    </row>
    <row r="474" spans="1:9" ht="12.75">
      <c r="A474" s="2" t="s">
        <v>55</v>
      </c>
      <c r="B474" s="3" t="s">
        <v>92</v>
      </c>
      <c r="C474" s="5">
        <v>285</v>
      </c>
      <c r="D474" s="5">
        <v>485</v>
      </c>
      <c r="E474" s="5">
        <v>660</v>
      </c>
      <c r="F474" s="167">
        <f>7.85*1.05</f>
        <v>8.2425</v>
      </c>
      <c r="G474" s="361">
        <f t="shared" si="44"/>
        <v>729.828</v>
      </c>
      <c r="H474" s="285">
        <v>1</v>
      </c>
      <c r="I474" s="361">
        <f t="shared" si="42"/>
        <v>729.828</v>
      </c>
    </row>
    <row r="475" spans="1:9" ht="12.75">
      <c r="A475" s="2" t="s">
        <v>55</v>
      </c>
      <c r="B475" s="3" t="s">
        <v>92</v>
      </c>
      <c r="C475" s="5">
        <v>290</v>
      </c>
      <c r="D475" s="5">
        <v>470</v>
      </c>
      <c r="E475" s="5">
        <v>660</v>
      </c>
      <c r="F475" s="167">
        <f>7.85*1.05</f>
        <v>8.2425</v>
      </c>
      <c r="G475" s="361">
        <f t="shared" si="44"/>
        <v>719.664</v>
      </c>
      <c r="H475" s="285">
        <v>1</v>
      </c>
      <c r="I475" s="361">
        <f t="shared" si="42"/>
        <v>719.664</v>
      </c>
    </row>
    <row r="476" spans="1:9" ht="12.75">
      <c r="A476" s="2" t="s">
        <v>55</v>
      </c>
      <c r="B476" s="3" t="s">
        <v>92</v>
      </c>
      <c r="C476" s="5">
        <v>300</v>
      </c>
      <c r="D476" s="5">
        <v>390</v>
      </c>
      <c r="E476" s="5">
        <v>1750</v>
      </c>
      <c r="F476" s="167">
        <f>7.85*1.05</f>
        <v>8.2425</v>
      </c>
      <c r="G476" s="361">
        <f t="shared" si="44"/>
        <v>1638</v>
      </c>
      <c r="H476" s="285">
        <v>1</v>
      </c>
      <c r="I476" s="361">
        <f t="shared" si="42"/>
        <v>1638</v>
      </c>
    </row>
    <row r="477" spans="1:9" ht="12.75">
      <c r="A477" s="2" t="s">
        <v>55</v>
      </c>
      <c r="B477" s="3" t="s">
        <v>92</v>
      </c>
      <c r="C477" s="5">
        <v>300</v>
      </c>
      <c r="D477" s="5">
        <v>435</v>
      </c>
      <c r="E477" s="5">
        <v>860</v>
      </c>
      <c r="F477" s="167"/>
      <c r="G477" s="361">
        <f t="shared" si="44"/>
        <v>897.84</v>
      </c>
      <c r="H477" s="285">
        <v>1</v>
      </c>
      <c r="I477" s="361">
        <f t="shared" si="42"/>
        <v>897.84</v>
      </c>
    </row>
    <row r="478" spans="1:9" ht="12.75">
      <c r="A478" s="2" t="s">
        <v>55</v>
      </c>
      <c r="B478" s="3" t="s">
        <v>92</v>
      </c>
      <c r="C478" s="5">
        <v>300</v>
      </c>
      <c r="D478" s="5">
        <v>750</v>
      </c>
      <c r="E478" s="5">
        <v>950</v>
      </c>
      <c r="F478" s="167">
        <f>7.85*1.05</f>
        <v>8.2425</v>
      </c>
      <c r="G478" s="361">
        <f t="shared" si="44"/>
        <v>1710</v>
      </c>
      <c r="H478" s="285">
        <v>1</v>
      </c>
      <c r="I478" s="361">
        <f t="shared" si="42"/>
        <v>1710</v>
      </c>
    </row>
    <row r="479" spans="1:9" ht="12.75">
      <c r="A479" s="2" t="s">
        <v>55</v>
      </c>
      <c r="B479" s="3" t="s">
        <v>92</v>
      </c>
      <c r="C479" s="5">
        <v>300</v>
      </c>
      <c r="D479" s="5">
        <v>770</v>
      </c>
      <c r="E479" s="5">
        <v>880</v>
      </c>
      <c r="F479" s="167"/>
      <c r="G479" s="361">
        <f>310*785*900*8/1000000</f>
        <v>1752.12</v>
      </c>
      <c r="H479" s="285">
        <v>1</v>
      </c>
      <c r="I479" s="361">
        <f t="shared" si="42"/>
        <v>1752.12</v>
      </c>
    </row>
    <row r="480" spans="1:9" ht="12.75">
      <c r="A480" s="39" t="s">
        <v>55</v>
      </c>
      <c r="B480" s="40" t="s">
        <v>92</v>
      </c>
      <c r="C480" s="6">
        <v>300</v>
      </c>
      <c r="D480" s="6">
        <v>790</v>
      </c>
      <c r="E480" s="6">
        <v>900</v>
      </c>
      <c r="F480" s="167"/>
      <c r="G480" s="361">
        <f aca="true" t="shared" si="45" ref="G480:G496">E480*D480*C480*8/1000000</f>
        <v>1706.4</v>
      </c>
      <c r="H480" s="285">
        <v>1</v>
      </c>
      <c r="I480" s="361">
        <f t="shared" si="42"/>
        <v>1706.4</v>
      </c>
    </row>
    <row r="481" spans="1:9" ht="12.75">
      <c r="A481" s="2" t="s">
        <v>55</v>
      </c>
      <c r="B481" s="3" t="s">
        <v>92</v>
      </c>
      <c r="C481" s="5">
        <v>300</v>
      </c>
      <c r="D481" s="5">
        <v>890</v>
      </c>
      <c r="E481" s="5">
        <v>1010</v>
      </c>
      <c r="F481" s="167">
        <f aca="true" t="shared" si="46" ref="F481:F486">7.85*1.05</f>
        <v>8.2425</v>
      </c>
      <c r="G481" s="361">
        <f t="shared" si="45"/>
        <v>2157.36</v>
      </c>
      <c r="H481" s="285">
        <v>1</v>
      </c>
      <c r="I481" s="361">
        <f t="shared" si="42"/>
        <v>2157.36</v>
      </c>
    </row>
    <row r="482" spans="1:9" ht="12.75">
      <c r="A482" s="125" t="s">
        <v>55</v>
      </c>
      <c r="B482" s="3" t="s">
        <v>92</v>
      </c>
      <c r="C482" s="5">
        <v>310</v>
      </c>
      <c r="D482" s="5">
        <v>370</v>
      </c>
      <c r="E482" s="5">
        <v>840</v>
      </c>
      <c r="F482" s="167">
        <f t="shared" si="46"/>
        <v>8.2425</v>
      </c>
      <c r="G482" s="361">
        <f t="shared" si="45"/>
        <v>770.784</v>
      </c>
      <c r="H482" s="285">
        <v>1</v>
      </c>
      <c r="I482" s="361">
        <f t="shared" si="42"/>
        <v>770.784</v>
      </c>
    </row>
    <row r="483" spans="1:9" ht="12.75">
      <c r="A483" s="2" t="s">
        <v>55</v>
      </c>
      <c r="B483" s="3" t="s">
        <v>92</v>
      </c>
      <c r="C483" s="5">
        <v>310</v>
      </c>
      <c r="D483" s="5">
        <v>390</v>
      </c>
      <c r="E483" s="5">
        <v>1100</v>
      </c>
      <c r="F483" s="251">
        <f t="shared" si="46"/>
        <v>8.2425</v>
      </c>
      <c r="G483" s="361">
        <f t="shared" si="45"/>
        <v>1063.92</v>
      </c>
      <c r="H483" s="285">
        <v>1</v>
      </c>
      <c r="I483" s="361">
        <f t="shared" si="42"/>
        <v>1063.92</v>
      </c>
    </row>
    <row r="484" spans="1:9" ht="12.75">
      <c r="A484" s="2" t="s">
        <v>55</v>
      </c>
      <c r="B484" s="3" t="s">
        <v>92</v>
      </c>
      <c r="C484" s="5">
        <v>310</v>
      </c>
      <c r="D484" s="5">
        <v>405</v>
      </c>
      <c r="E484" s="5">
        <v>720</v>
      </c>
      <c r="F484" s="167">
        <f t="shared" si="46"/>
        <v>8.2425</v>
      </c>
      <c r="G484" s="361">
        <f t="shared" si="45"/>
        <v>723.168</v>
      </c>
      <c r="H484" s="285">
        <v>1</v>
      </c>
      <c r="I484" s="361">
        <f t="shared" si="42"/>
        <v>723.168</v>
      </c>
    </row>
    <row r="485" spans="1:9" ht="12.75">
      <c r="A485" s="2" t="s">
        <v>55</v>
      </c>
      <c r="B485" s="3" t="s">
        <v>92</v>
      </c>
      <c r="C485" s="5">
        <v>310</v>
      </c>
      <c r="D485" s="5">
        <v>680</v>
      </c>
      <c r="E485" s="5">
        <v>890</v>
      </c>
      <c r="F485" s="167">
        <f t="shared" si="46"/>
        <v>8.2425</v>
      </c>
      <c r="G485" s="361">
        <f t="shared" si="45"/>
        <v>1500.896</v>
      </c>
      <c r="H485" s="285">
        <v>1</v>
      </c>
      <c r="I485" s="361">
        <f t="shared" si="42"/>
        <v>1500.896</v>
      </c>
    </row>
    <row r="486" spans="1:9" ht="12.75">
      <c r="A486" s="169" t="s">
        <v>55</v>
      </c>
      <c r="B486" s="40" t="s">
        <v>92</v>
      </c>
      <c r="C486" s="170">
        <v>310</v>
      </c>
      <c r="D486" s="170">
        <v>690</v>
      </c>
      <c r="E486" s="170">
        <v>880</v>
      </c>
      <c r="F486" s="5">
        <f t="shared" si="46"/>
        <v>8.2425</v>
      </c>
      <c r="G486" s="361">
        <f t="shared" si="45"/>
        <v>1505.856</v>
      </c>
      <c r="H486" s="362">
        <v>1</v>
      </c>
      <c r="I486" s="361">
        <f t="shared" si="42"/>
        <v>1505.856</v>
      </c>
    </row>
    <row r="487" spans="1:9" ht="12.75">
      <c r="A487" s="2" t="s">
        <v>55</v>
      </c>
      <c r="B487" s="3" t="s">
        <v>92</v>
      </c>
      <c r="C487" s="5">
        <v>320</v>
      </c>
      <c r="D487" s="5">
        <v>720</v>
      </c>
      <c r="E487" s="5">
        <v>850</v>
      </c>
      <c r="F487" s="171"/>
      <c r="G487" s="361">
        <f t="shared" si="45"/>
        <v>1566.72</v>
      </c>
      <c r="H487" s="285">
        <v>1</v>
      </c>
      <c r="I487" s="361">
        <f t="shared" si="42"/>
        <v>1566.72</v>
      </c>
    </row>
    <row r="488" spans="1:9" ht="12.75">
      <c r="A488" s="2" t="s">
        <v>55</v>
      </c>
      <c r="B488" s="3" t="s">
        <v>92</v>
      </c>
      <c r="C488" s="5">
        <v>320</v>
      </c>
      <c r="D488" s="5">
        <v>760</v>
      </c>
      <c r="E488" s="5">
        <v>920</v>
      </c>
      <c r="F488" s="167"/>
      <c r="G488" s="361">
        <f t="shared" si="45"/>
        <v>1789.952</v>
      </c>
      <c r="H488" s="285">
        <v>1</v>
      </c>
      <c r="I488" s="361">
        <f t="shared" si="42"/>
        <v>1789.952</v>
      </c>
    </row>
    <row r="489" spans="1:9" ht="12.75">
      <c r="A489" s="2" t="s">
        <v>55</v>
      </c>
      <c r="B489" s="3" t="s">
        <v>92</v>
      </c>
      <c r="C489" s="5">
        <v>325</v>
      </c>
      <c r="D489" s="5">
        <v>790</v>
      </c>
      <c r="E489" s="5">
        <v>900</v>
      </c>
      <c r="F489" s="167">
        <f aca="true" t="shared" si="47" ref="F489:F502">7.85*1.05</f>
        <v>8.2425</v>
      </c>
      <c r="G489" s="361">
        <f t="shared" si="45"/>
        <v>1848.6</v>
      </c>
      <c r="H489" s="285">
        <v>1</v>
      </c>
      <c r="I489" s="361">
        <f t="shared" si="42"/>
        <v>1848.6</v>
      </c>
    </row>
    <row r="490" spans="1:9" ht="12.75">
      <c r="A490" s="125" t="s">
        <v>55</v>
      </c>
      <c r="B490" s="3" t="s">
        <v>92</v>
      </c>
      <c r="C490" s="5">
        <v>330</v>
      </c>
      <c r="D490" s="5">
        <v>375</v>
      </c>
      <c r="E490" s="5">
        <v>1590</v>
      </c>
      <c r="F490" s="167">
        <f t="shared" si="47"/>
        <v>8.2425</v>
      </c>
      <c r="G490" s="361">
        <f t="shared" si="45"/>
        <v>1574.1</v>
      </c>
      <c r="H490" s="285">
        <v>1</v>
      </c>
      <c r="I490" s="361">
        <f t="shared" si="42"/>
        <v>1574.1</v>
      </c>
    </row>
    <row r="491" spans="1:9" ht="12.75">
      <c r="A491" s="2" t="s">
        <v>55</v>
      </c>
      <c r="B491" s="3" t="s">
        <v>92</v>
      </c>
      <c r="C491" s="5">
        <v>350</v>
      </c>
      <c r="D491" s="5">
        <v>500</v>
      </c>
      <c r="E491" s="5">
        <v>730</v>
      </c>
      <c r="F491" s="167">
        <f t="shared" si="47"/>
        <v>8.2425</v>
      </c>
      <c r="G491" s="361">
        <f t="shared" si="45"/>
        <v>1022</v>
      </c>
      <c r="H491" s="285">
        <v>1</v>
      </c>
      <c r="I491" s="361">
        <f t="shared" si="42"/>
        <v>1022</v>
      </c>
    </row>
    <row r="492" spans="1:9" ht="12.75">
      <c r="A492" s="2" t="s">
        <v>55</v>
      </c>
      <c r="B492" s="3" t="s">
        <v>92</v>
      </c>
      <c r="C492" s="5">
        <v>350</v>
      </c>
      <c r="D492" s="5">
        <v>500</v>
      </c>
      <c r="E492" s="5">
        <v>730</v>
      </c>
      <c r="F492" s="167">
        <f t="shared" si="47"/>
        <v>8.2425</v>
      </c>
      <c r="G492" s="361">
        <f t="shared" si="45"/>
        <v>1022</v>
      </c>
      <c r="H492" s="285">
        <v>1</v>
      </c>
      <c r="I492" s="361">
        <f t="shared" si="42"/>
        <v>1022</v>
      </c>
    </row>
    <row r="493" spans="1:9" ht="12.75">
      <c r="A493" s="2" t="s">
        <v>55</v>
      </c>
      <c r="B493" s="3" t="s">
        <v>92</v>
      </c>
      <c r="C493" s="5">
        <v>350</v>
      </c>
      <c r="D493" s="5">
        <v>510</v>
      </c>
      <c r="E493" s="5">
        <v>740</v>
      </c>
      <c r="F493" s="167">
        <f t="shared" si="47"/>
        <v>8.2425</v>
      </c>
      <c r="G493" s="361">
        <f t="shared" si="45"/>
        <v>1056.72</v>
      </c>
      <c r="H493" s="285">
        <v>1</v>
      </c>
      <c r="I493" s="361">
        <f t="shared" si="42"/>
        <v>1056.72</v>
      </c>
    </row>
    <row r="494" spans="1:9" ht="12.75">
      <c r="A494" s="2" t="s">
        <v>55</v>
      </c>
      <c r="B494" s="3" t="s">
        <v>92</v>
      </c>
      <c r="C494" s="5">
        <v>370</v>
      </c>
      <c r="D494" s="5">
        <v>530</v>
      </c>
      <c r="E494" s="5">
        <v>780</v>
      </c>
      <c r="F494" s="167">
        <f t="shared" si="47"/>
        <v>8.2425</v>
      </c>
      <c r="G494" s="361">
        <f t="shared" si="45"/>
        <v>1223.664</v>
      </c>
      <c r="H494" s="285">
        <v>1</v>
      </c>
      <c r="I494" s="361">
        <f t="shared" si="42"/>
        <v>1223.664</v>
      </c>
    </row>
    <row r="495" spans="1:9" ht="12.75">
      <c r="A495" s="2" t="s">
        <v>55</v>
      </c>
      <c r="B495" s="3" t="s">
        <v>92</v>
      </c>
      <c r="C495" s="5">
        <v>370</v>
      </c>
      <c r="D495" s="5">
        <v>590</v>
      </c>
      <c r="E495" s="5">
        <v>810</v>
      </c>
      <c r="F495" s="171">
        <f t="shared" si="47"/>
        <v>8.2425</v>
      </c>
      <c r="G495" s="361">
        <f t="shared" si="45"/>
        <v>1414.584</v>
      </c>
      <c r="H495" s="285">
        <v>1</v>
      </c>
      <c r="I495" s="361">
        <f t="shared" si="42"/>
        <v>1414.584</v>
      </c>
    </row>
    <row r="496" spans="1:9" ht="12.75">
      <c r="A496" s="2" t="s">
        <v>55</v>
      </c>
      <c r="B496" s="3" t="s">
        <v>92</v>
      </c>
      <c r="C496" s="5">
        <v>410</v>
      </c>
      <c r="D496" s="5">
        <v>800</v>
      </c>
      <c r="E496" s="5">
        <v>900</v>
      </c>
      <c r="F496" s="167">
        <f t="shared" si="47"/>
        <v>8.2425</v>
      </c>
      <c r="G496" s="361">
        <f t="shared" si="45"/>
        <v>2361.6</v>
      </c>
      <c r="H496" s="285">
        <v>1</v>
      </c>
      <c r="I496" s="361">
        <f t="shared" si="42"/>
        <v>2361.6</v>
      </c>
    </row>
    <row r="497" spans="1:9" ht="12.75">
      <c r="A497" s="160"/>
      <c r="B497" s="161"/>
      <c r="C497" s="162"/>
      <c r="D497" s="162"/>
      <c r="E497" s="162"/>
      <c r="F497" s="167">
        <f t="shared" si="47"/>
        <v>8.2425</v>
      </c>
      <c r="G497" s="377"/>
      <c r="H497" s="378"/>
      <c r="I497" s="377"/>
    </row>
    <row r="498" spans="1:9" ht="12.75">
      <c r="A498" s="165" t="s">
        <v>65</v>
      </c>
      <c r="B498" s="166" t="s">
        <v>34</v>
      </c>
      <c r="C498" s="167">
        <v>50</v>
      </c>
      <c r="D498" s="167"/>
      <c r="E498" s="167">
        <v>2500</v>
      </c>
      <c r="F498" s="167">
        <f t="shared" si="47"/>
        <v>8.2425</v>
      </c>
      <c r="G498" s="381">
        <f>((3.14*(C498*C498)/4)*E498)*8/1000000</f>
        <v>39.25</v>
      </c>
      <c r="H498" s="380">
        <v>1</v>
      </c>
      <c r="I498" s="382">
        <f aca="true" t="shared" si="48" ref="I498:I523">G498*H498</f>
        <v>39.25</v>
      </c>
    </row>
    <row r="499" spans="1:9" ht="12.75">
      <c r="A499" s="165" t="s">
        <v>65</v>
      </c>
      <c r="B499" s="166" t="s">
        <v>92</v>
      </c>
      <c r="C499" s="167">
        <v>23</v>
      </c>
      <c r="D499" s="167">
        <v>280</v>
      </c>
      <c r="E499" s="167">
        <v>457</v>
      </c>
      <c r="F499" s="250">
        <f t="shared" si="47"/>
        <v>8.2425</v>
      </c>
      <c r="G499" s="381">
        <f>C499*D499*E499*8/1000000</f>
        <v>23.54464</v>
      </c>
      <c r="H499" s="380">
        <v>1</v>
      </c>
      <c r="I499" s="382">
        <f t="shared" si="48"/>
        <v>23.54464</v>
      </c>
    </row>
    <row r="500" spans="1:9" ht="12.75">
      <c r="A500" s="165" t="s">
        <v>65</v>
      </c>
      <c r="B500" s="166" t="s">
        <v>92</v>
      </c>
      <c r="C500" s="167">
        <v>25</v>
      </c>
      <c r="D500" s="167">
        <v>285</v>
      </c>
      <c r="E500" s="167">
        <v>456</v>
      </c>
      <c r="F500" s="167">
        <f t="shared" si="47"/>
        <v>8.2425</v>
      </c>
      <c r="G500" s="381">
        <f>C500*D500*E500*8/1000000</f>
        <v>25.992</v>
      </c>
      <c r="H500" s="380">
        <v>1</v>
      </c>
      <c r="I500" s="382">
        <f t="shared" si="48"/>
        <v>25.992</v>
      </c>
    </row>
    <row r="501" spans="1:9" ht="12.75">
      <c r="A501" s="165" t="s">
        <v>65</v>
      </c>
      <c r="B501" s="166" t="s">
        <v>92</v>
      </c>
      <c r="C501" s="167">
        <v>25</v>
      </c>
      <c r="D501" s="167">
        <v>290</v>
      </c>
      <c r="E501" s="167">
        <v>452</v>
      </c>
      <c r="F501" s="167">
        <f t="shared" si="47"/>
        <v>8.2425</v>
      </c>
      <c r="G501" s="381">
        <f>C501*D501*E501*8/1000000</f>
        <v>26.216</v>
      </c>
      <c r="H501" s="380">
        <v>1</v>
      </c>
      <c r="I501" s="382">
        <f t="shared" si="48"/>
        <v>26.216</v>
      </c>
    </row>
    <row r="502" spans="1:9" ht="12.75">
      <c r="A502" s="172" t="s">
        <v>65</v>
      </c>
      <c r="B502" s="173" t="s">
        <v>92</v>
      </c>
      <c r="C502" s="167" t="s">
        <v>118</v>
      </c>
      <c r="D502" s="167">
        <v>315</v>
      </c>
      <c r="E502" s="167">
        <v>365</v>
      </c>
      <c r="F502" s="167">
        <f t="shared" si="47"/>
        <v>8.2425</v>
      </c>
      <c r="G502" s="381">
        <f>37.5*D502*E502*8/1000000</f>
        <v>34.4925</v>
      </c>
      <c r="H502" s="380">
        <v>1</v>
      </c>
      <c r="I502" s="382">
        <f t="shared" si="48"/>
        <v>34.4925</v>
      </c>
    </row>
    <row r="503" spans="1:9" ht="12.75">
      <c r="A503" s="165" t="s">
        <v>65</v>
      </c>
      <c r="B503" s="166" t="s">
        <v>92</v>
      </c>
      <c r="C503" s="167">
        <v>26</v>
      </c>
      <c r="D503" s="167">
        <v>278</v>
      </c>
      <c r="E503" s="167">
        <v>458</v>
      </c>
      <c r="F503" s="167"/>
      <c r="G503" s="381">
        <f aca="true" t="shared" si="49" ref="G503:G554">C503*D503*E503*8/1000000</f>
        <v>26.483392</v>
      </c>
      <c r="H503" s="380">
        <v>1</v>
      </c>
      <c r="I503" s="382">
        <f t="shared" si="48"/>
        <v>26.483392</v>
      </c>
    </row>
    <row r="504" spans="1:9" ht="12.75">
      <c r="A504" s="165" t="s">
        <v>65</v>
      </c>
      <c r="B504" s="166" t="s">
        <v>92</v>
      </c>
      <c r="C504" s="167">
        <v>80</v>
      </c>
      <c r="D504" s="167">
        <v>164</v>
      </c>
      <c r="E504" s="167">
        <v>190</v>
      </c>
      <c r="F504" s="167">
        <f aca="true" t="shared" si="50" ref="F504:F513">7.85*1.05</f>
        <v>8.2425</v>
      </c>
      <c r="G504" s="381">
        <f t="shared" si="49"/>
        <v>19.9424</v>
      </c>
      <c r="H504" s="380">
        <v>1</v>
      </c>
      <c r="I504" s="382">
        <f t="shared" si="48"/>
        <v>19.9424</v>
      </c>
    </row>
    <row r="505" spans="1:9" ht="12.75">
      <c r="A505" s="174" t="s">
        <v>91</v>
      </c>
      <c r="B505" s="173" t="s">
        <v>92</v>
      </c>
      <c r="C505" s="167">
        <v>115</v>
      </c>
      <c r="D505" s="167">
        <v>130</v>
      </c>
      <c r="E505" s="167">
        <v>340</v>
      </c>
      <c r="F505" s="167">
        <f t="shared" si="50"/>
        <v>8.2425</v>
      </c>
      <c r="G505" s="381">
        <f t="shared" si="49"/>
        <v>40.664</v>
      </c>
      <c r="H505" s="380">
        <v>1</v>
      </c>
      <c r="I505" s="382">
        <f t="shared" si="48"/>
        <v>40.664</v>
      </c>
    </row>
    <row r="506" spans="1:9" ht="12.75">
      <c r="A506" s="168" t="s">
        <v>65</v>
      </c>
      <c r="B506" s="166" t="s">
        <v>92</v>
      </c>
      <c r="C506" s="167">
        <v>115</v>
      </c>
      <c r="D506" s="167">
        <v>230</v>
      </c>
      <c r="E506" s="167">
        <v>580</v>
      </c>
      <c r="F506" s="167">
        <f t="shared" si="50"/>
        <v>8.2425</v>
      </c>
      <c r="G506" s="381">
        <f t="shared" si="49"/>
        <v>122.728</v>
      </c>
      <c r="H506" s="380">
        <v>1</v>
      </c>
      <c r="I506" s="382">
        <f t="shared" si="48"/>
        <v>122.728</v>
      </c>
    </row>
    <row r="507" spans="1:9" ht="12.75">
      <c r="A507" s="165" t="s">
        <v>65</v>
      </c>
      <c r="B507" s="166" t="s">
        <v>92</v>
      </c>
      <c r="C507" s="171">
        <v>115</v>
      </c>
      <c r="D507" s="171">
        <v>350</v>
      </c>
      <c r="E507" s="171">
        <v>550</v>
      </c>
      <c r="F507" s="167">
        <f t="shared" si="50"/>
        <v>8.2425</v>
      </c>
      <c r="G507" s="381">
        <f t="shared" si="49"/>
        <v>177.1</v>
      </c>
      <c r="H507" s="380">
        <v>1</v>
      </c>
      <c r="I507" s="382">
        <f t="shared" si="48"/>
        <v>177.1</v>
      </c>
    </row>
    <row r="508" spans="1:9" ht="12.75">
      <c r="A508" s="165" t="s">
        <v>65</v>
      </c>
      <c r="B508" s="166" t="s">
        <v>92</v>
      </c>
      <c r="C508" s="171">
        <v>115</v>
      </c>
      <c r="D508" s="171">
        <v>350</v>
      </c>
      <c r="E508" s="171">
        <v>600</v>
      </c>
      <c r="F508" s="167">
        <f t="shared" si="50"/>
        <v>8.2425</v>
      </c>
      <c r="G508" s="381">
        <f t="shared" si="49"/>
        <v>193.2</v>
      </c>
      <c r="H508" s="380">
        <v>1</v>
      </c>
      <c r="I508" s="382">
        <f t="shared" si="48"/>
        <v>193.2</v>
      </c>
    </row>
    <row r="509" spans="1:9" ht="12.75">
      <c r="A509" s="165" t="s">
        <v>65</v>
      </c>
      <c r="B509" s="166" t="s">
        <v>92</v>
      </c>
      <c r="C509" s="171">
        <v>120</v>
      </c>
      <c r="D509" s="171">
        <v>330</v>
      </c>
      <c r="E509" s="171">
        <v>540</v>
      </c>
      <c r="F509" s="167">
        <f t="shared" si="50"/>
        <v>8.2425</v>
      </c>
      <c r="G509" s="381">
        <f t="shared" si="49"/>
        <v>171.072</v>
      </c>
      <c r="H509" s="380">
        <v>1</v>
      </c>
      <c r="I509" s="382">
        <f t="shared" si="48"/>
        <v>171.072</v>
      </c>
    </row>
    <row r="510" spans="1:9" ht="12.75">
      <c r="A510" s="168" t="s">
        <v>65</v>
      </c>
      <c r="B510" s="166" t="s">
        <v>92</v>
      </c>
      <c r="C510" s="175">
        <v>120</v>
      </c>
      <c r="D510" s="175">
        <v>330</v>
      </c>
      <c r="E510" s="175">
        <v>560</v>
      </c>
      <c r="F510" s="167">
        <f t="shared" si="50"/>
        <v>8.2425</v>
      </c>
      <c r="G510" s="381">
        <f t="shared" si="49"/>
        <v>177.408</v>
      </c>
      <c r="H510" s="383">
        <v>1</v>
      </c>
      <c r="I510" s="382">
        <f t="shared" si="48"/>
        <v>177.408</v>
      </c>
    </row>
    <row r="511" spans="1:9" ht="12.75">
      <c r="A511" s="125" t="s">
        <v>65</v>
      </c>
      <c r="B511" s="3" t="s">
        <v>92</v>
      </c>
      <c r="C511" s="5">
        <v>120</v>
      </c>
      <c r="D511" s="5">
        <v>340</v>
      </c>
      <c r="E511" s="5">
        <v>590</v>
      </c>
      <c r="F511" s="167">
        <f t="shared" si="50"/>
        <v>8.2425</v>
      </c>
      <c r="G511" s="381">
        <f t="shared" si="49"/>
        <v>192.576</v>
      </c>
      <c r="H511" s="285">
        <v>1</v>
      </c>
      <c r="I511" s="382">
        <f t="shared" si="48"/>
        <v>192.576</v>
      </c>
    </row>
    <row r="512" spans="1:9" ht="12.75">
      <c r="A512" s="165" t="s">
        <v>65</v>
      </c>
      <c r="B512" s="166" t="s">
        <v>92</v>
      </c>
      <c r="C512" s="171">
        <v>140</v>
      </c>
      <c r="D512" s="171">
        <v>235</v>
      </c>
      <c r="E512" s="171">
        <v>286</v>
      </c>
      <c r="F512" s="167">
        <f t="shared" si="50"/>
        <v>8.2425</v>
      </c>
      <c r="G512" s="381">
        <f t="shared" si="49"/>
        <v>75.2752</v>
      </c>
      <c r="H512" s="380">
        <v>1</v>
      </c>
      <c r="I512" s="382">
        <f t="shared" si="48"/>
        <v>75.2752</v>
      </c>
    </row>
    <row r="513" spans="1:9" ht="12.75">
      <c r="A513" s="176" t="s">
        <v>65</v>
      </c>
      <c r="B513" s="177" t="s">
        <v>92</v>
      </c>
      <c r="C513" s="167">
        <v>140</v>
      </c>
      <c r="D513" s="167">
        <v>680</v>
      </c>
      <c r="E513" s="167">
        <v>1145</v>
      </c>
      <c r="F513" s="167">
        <f t="shared" si="50"/>
        <v>8.2425</v>
      </c>
      <c r="G513" s="381">
        <f t="shared" si="49"/>
        <v>872.032</v>
      </c>
      <c r="H513" s="380">
        <v>1</v>
      </c>
      <c r="I513" s="382">
        <f t="shared" si="48"/>
        <v>872.032</v>
      </c>
    </row>
    <row r="514" spans="1:9" ht="12.75">
      <c r="A514" s="165" t="s">
        <v>65</v>
      </c>
      <c r="B514" s="166" t="s">
        <v>92</v>
      </c>
      <c r="C514" s="167">
        <v>140</v>
      </c>
      <c r="D514" s="167">
        <v>690</v>
      </c>
      <c r="E514" s="167">
        <v>3300</v>
      </c>
      <c r="F514" s="171"/>
      <c r="G514" s="381">
        <f t="shared" si="49"/>
        <v>2550.24</v>
      </c>
      <c r="H514" s="380">
        <v>1</v>
      </c>
      <c r="I514" s="382">
        <f t="shared" si="48"/>
        <v>2550.24</v>
      </c>
    </row>
    <row r="515" spans="1:9" ht="12.75">
      <c r="A515" s="165" t="s">
        <v>65</v>
      </c>
      <c r="B515" s="166" t="s">
        <v>92</v>
      </c>
      <c r="C515" s="167">
        <v>140</v>
      </c>
      <c r="D515" s="167">
        <v>700</v>
      </c>
      <c r="E515" s="167">
        <v>3280</v>
      </c>
      <c r="F515" s="171"/>
      <c r="G515" s="381">
        <f t="shared" si="49"/>
        <v>2571.52</v>
      </c>
      <c r="H515" s="380">
        <v>1</v>
      </c>
      <c r="I515" s="382">
        <f t="shared" si="48"/>
        <v>2571.52</v>
      </c>
    </row>
    <row r="516" spans="1:9" ht="12.75">
      <c r="A516" s="168" t="s">
        <v>65</v>
      </c>
      <c r="B516" s="166" t="s">
        <v>92</v>
      </c>
      <c r="C516" s="167">
        <v>140</v>
      </c>
      <c r="D516" s="167">
        <v>720</v>
      </c>
      <c r="E516" s="167">
        <v>750</v>
      </c>
      <c r="F516" s="167">
        <f aca="true" t="shared" si="51" ref="F516:F579">7.85*1.05</f>
        <v>8.2425</v>
      </c>
      <c r="G516" s="381">
        <f t="shared" si="49"/>
        <v>604.8</v>
      </c>
      <c r="H516" s="380">
        <v>1</v>
      </c>
      <c r="I516" s="382">
        <f t="shared" si="48"/>
        <v>604.8</v>
      </c>
    </row>
    <row r="517" spans="1:9" ht="12.75">
      <c r="A517" s="168" t="s">
        <v>65</v>
      </c>
      <c r="B517" s="166" t="s">
        <v>92</v>
      </c>
      <c r="C517" s="167">
        <v>140</v>
      </c>
      <c r="D517" s="167">
        <v>730</v>
      </c>
      <c r="E517" s="167">
        <v>860</v>
      </c>
      <c r="F517" s="167">
        <f t="shared" si="51"/>
        <v>8.2425</v>
      </c>
      <c r="G517" s="381">
        <f t="shared" si="49"/>
        <v>703.136</v>
      </c>
      <c r="H517" s="380">
        <v>1</v>
      </c>
      <c r="I517" s="382">
        <f t="shared" si="48"/>
        <v>703.136</v>
      </c>
    </row>
    <row r="518" spans="1:9" ht="12.75">
      <c r="A518" s="168" t="s">
        <v>65</v>
      </c>
      <c r="B518" s="166" t="s">
        <v>92</v>
      </c>
      <c r="C518" s="167">
        <v>140</v>
      </c>
      <c r="D518" s="167">
        <v>750</v>
      </c>
      <c r="E518" s="167">
        <v>1600</v>
      </c>
      <c r="F518" s="167">
        <f t="shared" si="51"/>
        <v>8.2425</v>
      </c>
      <c r="G518" s="381">
        <f t="shared" si="49"/>
        <v>1344</v>
      </c>
      <c r="H518" s="380">
        <v>1</v>
      </c>
      <c r="I518" s="382">
        <f t="shared" si="48"/>
        <v>1344</v>
      </c>
    </row>
    <row r="519" spans="1:9" ht="12.75">
      <c r="A519" s="165" t="s">
        <v>65</v>
      </c>
      <c r="B519" s="166" t="s">
        <v>92</v>
      </c>
      <c r="C519" s="167">
        <v>140</v>
      </c>
      <c r="D519" s="167">
        <v>790</v>
      </c>
      <c r="E519" s="167">
        <v>1630</v>
      </c>
      <c r="F519" s="167">
        <f t="shared" si="51"/>
        <v>8.2425</v>
      </c>
      <c r="G519" s="381">
        <f t="shared" si="49"/>
        <v>1442.224</v>
      </c>
      <c r="H519" s="380">
        <v>1</v>
      </c>
      <c r="I519" s="382">
        <f t="shared" si="48"/>
        <v>1442.224</v>
      </c>
    </row>
    <row r="520" spans="1:9" ht="12.75">
      <c r="A520" s="168" t="s">
        <v>65</v>
      </c>
      <c r="B520" s="166" t="s">
        <v>92</v>
      </c>
      <c r="C520" s="167">
        <v>150</v>
      </c>
      <c r="D520" s="167">
        <v>695</v>
      </c>
      <c r="E520" s="167">
        <v>700</v>
      </c>
      <c r="F520" s="167">
        <f t="shared" si="51"/>
        <v>8.2425</v>
      </c>
      <c r="G520" s="381">
        <f t="shared" si="49"/>
        <v>583.8</v>
      </c>
      <c r="H520" s="380">
        <v>1</v>
      </c>
      <c r="I520" s="382">
        <f t="shared" si="48"/>
        <v>583.8</v>
      </c>
    </row>
    <row r="521" spans="1:9" ht="12.75">
      <c r="A521" s="168" t="s">
        <v>65</v>
      </c>
      <c r="B521" s="166" t="s">
        <v>92</v>
      </c>
      <c r="C521" s="167">
        <v>150</v>
      </c>
      <c r="D521" s="167">
        <v>720</v>
      </c>
      <c r="E521" s="167">
        <v>780</v>
      </c>
      <c r="F521" s="167">
        <f t="shared" si="51"/>
        <v>8.2425</v>
      </c>
      <c r="G521" s="381">
        <f t="shared" si="49"/>
        <v>673.92</v>
      </c>
      <c r="H521" s="380">
        <v>1</v>
      </c>
      <c r="I521" s="382">
        <f t="shared" si="48"/>
        <v>673.92</v>
      </c>
    </row>
    <row r="522" spans="1:9" ht="12.75">
      <c r="A522" s="165" t="s">
        <v>65</v>
      </c>
      <c r="B522" s="166" t="s">
        <v>92</v>
      </c>
      <c r="C522" s="167">
        <v>150</v>
      </c>
      <c r="D522" s="167">
        <v>750</v>
      </c>
      <c r="E522" s="167">
        <v>880</v>
      </c>
      <c r="F522" s="167">
        <f t="shared" si="51"/>
        <v>8.2425</v>
      </c>
      <c r="G522" s="381">
        <f t="shared" si="49"/>
        <v>792</v>
      </c>
      <c r="H522" s="380">
        <v>1</v>
      </c>
      <c r="I522" s="382">
        <f t="shared" si="48"/>
        <v>792</v>
      </c>
    </row>
    <row r="523" spans="1:9" ht="12.75">
      <c r="A523" s="165" t="s">
        <v>65</v>
      </c>
      <c r="B523" s="166" t="s">
        <v>92</v>
      </c>
      <c r="C523" s="167">
        <v>155</v>
      </c>
      <c r="D523" s="167">
        <v>590</v>
      </c>
      <c r="E523" s="167">
        <v>760</v>
      </c>
      <c r="F523" s="167">
        <f t="shared" si="51"/>
        <v>8.2425</v>
      </c>
      <c r="G523" s="381">
        <f t="shared" si="49"/>
        <v>556.016</v>
      </c>
      <c r="H523" s="380">
        <v>1</v>
      </c>
      <c r="I523" s="382">
        <f t="shared" si="48"/>
        <v>556.016</v>
      </c>
    </row>
    <row r="524" spans="1:9" ht="12.75">
      <c r="A524" s="168" t="s">
        <v>65</v>
      </c>
      <c r="B524" s="166" t="s">
        <v>92</v>
      </c>
      <c r="C524" s="171">
        <v>160</v>
      </c>
      <c r="D524" s="171">
        <v>670</v>
      </c>
      <c r="E524" s="171">
        <v>1070</v>
      </c>
      <c r="F524" s="167">
        <f t="shared" si="51"/>
        <v>8.2425</v>
      </c>
      <c r="G524" s="381">
        <f t="shared" si="49"/>
        <v>917.632</v>
      </c>
      <c r="H524" s="380">
        <v>2</v>
      </c>
      <c r="I524" s="382">
        <f>1100+G524</f>
        <v>2017.632</v>
      </c>
    </row>
    <row r="525" spans="1:9" ht="12.75">
      <c r="A525" s="249" t="s">
        <v>65</v>
      </c>
      <c r="B525" s="271" t="s">
        <v>92</v>
      </c>
      <c r="C525" s="251">
        <v>160</v>
      </c>
      <c r="D525" s="251">
        <v>700</v>
      </c>
      <c r="E525" s="251">
        <v>820</v>
      </c>
      <c r="F525" s="167">
        <f t="shared" si="51"/>
        <v>8.2425</v>
      </c>
      <c r="G525" s="384">
        <f t="shared" si="49"/>
        <v>734.72</v>
      </c>
      <c r="H525" s="385">
        <v>1</v>
      </c>
      <c r="I525" s="386">
        <f aca="true" t="shared" si="52" ref="I525:I588">G525*H525</f>
        <v>734.72</v>
      </c>
    </row>
    <row r="526" spans="1:9" ht="12.75">
      <c r="A526" s="165" t="s">
        <v>65</v>
      </c>
      <c r="B526" s="166" t="s">
        <v>92</v>
      </c>
      <c r="C526" s="167">
        <v>165</v>
      </c>
      <c r="D526" s="167">
        <v>740</v>
      </c>
      <c r="E526" s="167">
        <v>2660</v>
      </c>
      <c r="F526" s="167">
        <f t="shared" si="51"/>
        <v>8.2425</v>
      </c>
      <c r="G526" s="381">
        <f t="shared" si="49"/>
        <v>2598.288</v>
      </c>
      <c r="H526" s="380">
        <v>1</v>
      </c>
      <c r="I526" s="382">
        <f t="shared" si="52"/>
        <v>2598.288</v>
      </c>
    </row>
    <row r="527" spans="1:9" ht="12.75">
      <c r="A527" s="168" t="s">
        <v>65</v>
      </c>
      <c r="B527" s="166" t="s">
        <v>92</v>
      </c>
      <c r="C527" s="167">
        <v>165</v>
      </c>
      <c r="D527" s="167">
        <v>760</v>
      </c>
      <c r="E527" s="167">
        <v>860</v>
      </c>
      <c r="F527" s="167">
        <f t="shared" si="51"/>
        <v>8.2425</v>
      </c>
      <c r="G527" s="381">
        <f t="shared" si="49"/>
        <v>862.752</v>
      </c>
      <c r="H527" s="380">
        <v>1</v>
      </c>
      <c r="I527" s="382">
        <f t="shared" si="52"/>
        <v>862.752</v>
      </c>
    </row>
    <row r="528" spans="1:9" ht="12.75">
      <c r="A528" s="165" t="s">
        <v>65</v>
      </c>
      <c r="B528" s="166" t="s">
        <v>92</v>
      </c>
      <c r="C528" s="167">
        <v>170</v>
      </c>
      <c r="D528" s="167">
        <v>255</v>
      </c>
      <c r="E528" s="167">
        <v>455</v>
      </c>
      <c r="F528" s="167">
        <f t="shared" si="51"/>
        <v>8.2425</v>
      </c>
      <c r="G528" s="381">
        <f t="shared" si="49"/>
        <v>157.794</v>
      </c>
      <c r="H528" s="380">
        <v>1</v>
      </c>
      <c r="I528" s="382">
        <f t="shared" si="52"/>
        <v>157.794</v>
      </c>
    </row>
    <row r="529" spans="1:9" ht="12.75">
      <c r="A529" s="165" t="s">
        <v>65</v>
      </c>
      <c r="B529" s="166" t="s">
        <v>92</v>
      </c>
      <c r="C529" s="167">
        <v>170</v>
      </c>
      <c r="D529" s="167">
        <v>255</v>
      </c>
      <c r="E529" s="167">
        <v>460</v>
      </c>
      <c r="F529" s="167">
        <f t="shared" si="51"/>
        <v>8.2425</v>
      </c>
      <c r="G529" s="381">
        <f t="shared" si="49"/>
        <v>159.528</v>
      </c>
      <c r="H529" s="380">
        <v>1</v>
      </c>
      <c r="I529" s="382">
        <f t="shared" si="52"/>
        <v>159.528</v>
      </c>
    </row>
    <row r="530" spans="1:9" ht="12.75">
      <c r="A530" s="263" t="s">
        <v>65</v>
      </c>
      <c r="B530" s="271" t="s">
        <v>92</v>
      </c>
      <c r="C530" s="251">
        <v>170</v>
      </c>
      <c r="D530" s="251">
        <v>465</v>
      </c>
      <c r="E530" s="251">
        <v>690</v>
      </c>
      <c r="F530" s="167">
        <f t="shared" si="51"/>
        <v>8.2425</v>
      </c>
      <c r="G530" s="384">
        <f t="shared" si="49"/>
        <v>436.356</v>
      </c>
      <c r="H530" s="385">
        <v>1</v>
      </c>
      <c r="I530" s="386">
        <f t="shared" si="52"/>
        <v>436.356</v>
      </c>
    </row>
    <row r="531" spans="1:9" ht="12.75">
      <c r="A531" s="165" t="s">
        <v>65</v>
      </c>
      <c r="B531" s="166" t="s">
        <v>92</v>
      </c>
      <c r="C531" s="167">
        <v>170</v>
      </c>
      <c r="D531" s="167">
        <v>680</v>
      </c>
      <c r="E531" s="167">
        <v>730</v>
      </c>
      <c r="F531" s="167">
        <f t="shared" si="51"/>
        <v>8.2425</v>
      </c>
      <c r="G531" s="381">
        <f t="shared" si="49"/>
        <v>675.104</v>
      </c>
      <c r="H531" s="380">
        <v>1</v>
      </c>
      <c r="I531" s="382">
        <f t="shared" si="52"/>
        <v>675.104</v>
      </c>
    </row>
    <row r="532" spans="1:9" ht="12.75">
      <c r="A532" s="168" t="s">
        <v>65</v>
      </c>
      <c r="B532" s="166" t="s">
        <v>92</v>
      </c>
      <c r="C532" s="167">
        <v>170</v>
      </c>
      <c r="D532" s="167">
        <v>680</v>
      </c>
      <c r="E532" s="167">
        <v>770</v>
      </c>
      <c r="F532" s="167">
        <f t="shared" si="51"/>
        <v>8.2425</v>
      </c>
      <c r="G532" s="381">
        <f t="shared" si="49"/>
        <v>712.096</v>
      </c>
      <c r="H532" s="380">
        <v>1</v>
      </c>
      <c r="I532" s="382">
        <f t="shared" si="52"/>
        <v>712.096</v>
      </c>
    </row>
    <row r="533" spans="1:9" ht="12.75">
      <c r="A533" s="168" t="s">
        <v>65</v>
      </c>
      <c r="B533" s="166" t="s">
        <v>92</v>
      </c>
      <c r="C533" s="167">
        <v>170</v>
      </c>
      <c r="D533" s="167">
        <v>700</v>
      </c>
      <c r="E533" s="167">
        <v>1060</v>
      </c>
      <c r="F533" s="167">
        <f t="shared" si="51"/>
        <v>8.2425</v>
      </c>
      <c r="G533" s="381">
        <f t="shared" si="49"/>
        <v>1009.12</v>
      </c>
      <c r="H533" s="380">
        <v>1</v>
      </c>
      <c r="I533" s="382">
        <f t="shared" si="52"/>
        <v>1009.12</v>
      </c>
    </row>
    <row r="534" spans="1:9" ht="12.75">
      <c r="A534" s="168" t="s">
        <v>65</v>
      </c>
      <c r="B534" s="166" t="s">
        <v>92</v>
      </c>
      <c r="C534" s="167">
        <v>170</v>
      </c>
      <c r="D534" s="167">
        <v>760</v>
      </c>
      <c r="E534" s="167">
        <v>870</v>
      </c>
      <c r="F534" s="167">
        <f t="shared" si="51"/>
        <v>8.2425</v>
      </c>
      <c r="G534" s="381">
        <f t="shared" si="49"/>
        <v>899.232</v>
      </c>
      <c r="H534" s="380">
        <v>1</v>
      </c>
      <c r="I534" s="382">
        <f t="shared" si="52"/>
        <v>899.232</v>
      </c>
    </row>
    <row r="535" spans="1:9" ht="12.75">
      <c r="A535" s="165" t="s">
        <v>65</v>
      </c>
      <c r="B535" s="166" t="s">
        <v>92</v>
      </c>
      <c r="C535" s="167">
        <v>175</v>
      </c>
      <c r="D535" s="167">
        <v>740</v>
      </c>
      <c r="E535" s="167">
        <v>1660</v>
      </c>
      <c r="F535" s="167">
        <f t="shared" si="51"/>
        <v>8.2425</v>
      </c>
      <c r="G535" s="381">
        <f t="shared" si="49"/>
        <v>1719.76</v>
      </c>
      <c r="H535" s="380">
        <v>1</v>
      </c>
      <c r="I535" s="382">
        <f t="shared" si="52"/>
        <v>1719.76</v>
      </c>
    </row>
    <row r="536" spans="1:9" ht="12.75">
      <c r="A536" s="165" t="s">
        <v>65</v>
      </c>
      <c r="B536" s="166" t="s">
        <v>92</v>
      </c>
      <c r="C536" s="167">
        <v>175</v>
      </c>
      <c r="D536" s="167">
        <v>740</v>
      </c>
      <c r="E536" s="167">
        <v>2600</v>
      </c>
      <c r="F536" s="167">
        <f t="shared" si="51"/>
        <v>8.2425</v>
      </c>
      <c r="G536" s="381">
        <f t="shared" si="49"/>
        <v>2693.6</v>
      </c>
      <c r="H536" s="380">
        <v>1</v>
      </c>
      <c r="I536" s="382">
        <f t="shared" si="52"/>
        <v>2693.6</v>
      </c>
    </row>
    <row r="537" spans="1:9" ht="12.75">
      <c r="A537" s="165" t="s">
        <v>65</v>
      </c>
      <c r="B537" s="3" t="s">
        <v>92</v>
      </c>
      <c r="C537" s="171">
        <v>180</v>
      </c>
      <c r="D537" s="171">
        <v>340</v>
      </c>
      <c r="E537" s="171">
        <v>2150</v>
      </c>
      <c r="F537" s="167">
        <f t="shared" si="51"/>
        <v>8.2425</v>
      </c>
      <c r="G537" s="381">
        <f t="shared" si="49"/>
        <v>1052.64</v>
      </c>
      <c r="H537" s="380">
        <v>1</v>
      </c>
      <c r="I537" s="382">
        <f t="shared" si="52"/>
        <v>1052.64</v>
      </c>
    </row>
    <row r="538" spans="1:9" ht="12.75">
      <c r="A538" s="165" t="s">
        <v>65</v>
      </c>
      <c r="B538" s="3" t="s">
        <v>92</v>
      </c>
      <c r="C538" s="171">
        <v>180</v>
      </c>
      <c r="D538" s="171">
        <v>340</v>
      </c>
      <c r="E538" s="171">
        <v>2150</v>
      </c>
      <c r="F538" s="167">
        <f t="shared" si="51"/>
        <v>8.2425</v>
      </c>
      <c r="G538" s="381">
        <f t="shared" si="49"/>
        <v>1052.64</v>
      </c>
      <c r="H538" s="380">
        <v>1</v>
      </c>
      <c r="I538" s="382">
        <f t="shared" si="52"/>
        <v>1052.64</v>
      </c>
    </row>
    <row r="539" spans="1:9" ht="12.75">
      <c r="A539" s="168" t="s">
        <v>65</v>
      </c>
      <c r="B539" s="166" t="s">
        <v>92</v>
      </c>
      <c r="C539" s="167">
        <v>180</v>
      </c>
      <c r="D539" s="167">
        <v>680</v>
      </c>
      <c r="E539" s="167">
        <v>730</v>
      </c>
      <c r="F539" s="167">
        <f t="shared" si="51"/>
        <v>8.2425</v>
      </c>
      <c r="G539" s="381">
        <f t="shared" si="49"/>
        <v>714.816</v>
      </c>
      <c r="H539" s="380">
        <v>1</v>
      </c>
      <c r="I539" s="382">
        <f t="shared" si="52"/>
        <v>714.816</v>
      </c>
    </row>
    <row r="540" spans="1:9" ht="12.75">
      <c r="A540" s="165" t="s">
        <v>65</v>
      </c>
      <c r="B540" s="166" t="s">
        <v>92</v>
      </c>
      <c r="C540" s="167">
        <v>190</v>
      </c>
      <c r="D540" s="167">
        <v>690</v>
      </c>
      <c r="E540" s="167">
        <v>2200</v>
      </c>
      <c r="F540" s="167">
        <f t="shared" si="51"/>
        <v>8.2425</v>
      </c>
      <c r="G540" s="381">
        <f t="shared" si="49"/>
        <v>2307.36</v>
      </c>
      <c r="H540" s="380">
        <v>1</v>
      </c>
      <c r="I540" s="382">
        <f t="shared" si="52"/>
        <v>2307.36</v>
      </c>
    </row>
    <row r="541" spans="1:9" ht="12.75">
      <c r="A541" s="165" t="s">
        <v>65</v>
      </c>
      <c r="B541" s="166" t="s">
        <v>92</v>
      </c>
      <c r="C541" s="167">
        <v>190</v>
      </c>
      <c r="D541" s="167">
        <v>745</v>
      </c>
      <c r="E541" s="167">
        <v>1030</v>
      </c>
      <c r="F541" s="167">
        <f t="shared" si="51"/>
        <v>8.2425</v>
      </c>
      <c r="G541" s="381">
        <f t="shared" si="49"/>
        <v>1166.372</v>
      </c>
      <c r="H541" s="380">
        <v>1</v>
      </c>
      <c r="I541" s="382">
        <f t="shared" si="52"/>
        <v>1166.372</v>
      </c>
    </row>
    <row r="542" spans="1:9" ht="12.75">
      <c r="A542" s="165" t="s">
        <v>65</v>
      </c>
      <c r="B542" s="166" t="s">
        <v>92</v>
      </c>
      <c r="C542" s="167">
        <v>190</v>
      </c>
      <c r="D542" s="167">
        <v>760</v>
      </c>
      <c r="E542" s="167">
        <v>1510</v>
      </c>
      <c r="F542" s="167">
        <f t="shared" si="51"/>
        <v>8.2425</v>
      </c>
      <c r="G542" s="381">
        <f t="shared" si="49"/>
        <v>1744.352</v>
      </c>
      <c r="H542" s="380">
        <v>1</v>
      </c>
      <c r="I542" s="382">
        <f t="shared" si="52"/>
        <v>1744.352</v>
      </c>
    </row>
    <row r="543" spans="1:9" ht="12.75">
      <c r="A543" s="168" t="s">
        <v>65</v>
      </c>
      <c r="B543" s="166" t="s">
        <v>92</v>
      </c>
      <c r="C543" s="167">
        <v>190</v>
      </c>
      <c r="D543" s="167">
        <v>810</v>
      </c>
      <c r="E543" s="167">
        <v>900</v>
      </c>
      <c r="F543" s="167">
        <f t="shared" si="51"/>
        <v>8.2425</v>
      </c>
      <c r="G543" s="381">
        <f t="shared" si="49"/>
        <v>1108.08</v>
      </c>
      <c r="H543" s="380">
        <v>1</v>
      </c>
      <c r="I543" s="382">
        <f t="shared" si="52"/>
        <v>1108.08</v>
      </c>
    </row>
    <row r="544" spans="1:9" ht="12.75">
      <c r="A544" s="168" t="s">
        <v>65</v>
      </c>
      <c r="B544" s="166" t="s">
        <v>92</v>
      </c>
      <c r="C544" s="167">
        <v>190</v>
      </c>
      <c r="D544" s="167">
        <v>830</v>
      </c>
      <c r="E544" s="167">
        <v>930</v>
      </c>
      <c r="F544" s="167">
        <f t="shared" si="51"/>
        <v>8.2425</v>
      </c>
      <c r="G544" s="381">
        <f t="shared" si="49"/>
        <v>1173.288</v>
      </c>
      <c r="H544" s="380">
        <v>1</v>
      </c>
      <c r="I544" s="382">
        <f t="shared" si="52"/>
        <v>1173.288</v>
      </c>
    </row>
    <row r="545" spans="1:9" ht="12.75">
      <c r="A545" s="168" t="s">
        <v>65</v>
      </c>
      <c r="B545" s="166" t="s">
        <v>92</v>
      </c>
      <c r="C545" s="167">
        <v>195</v>
      </c>
      <c r="D545" s="167">
        <v>395</v>
      </c>
      <c r="E545" s="167">
        <v>1700</v>
      </c>
      <c r="F545" s="167">
        <f t="shared" si="51"/>
        <v>8.2425</v>
      </c>
      <c r="G545" s="381">
        <f t="shared" si="49"/>
        <v>1047.54</v>
      </c>
      <c r="H545" s="380">
        <v>1</v>
      </c>
      <c r="I545" s="382">
        <f t="shared" si="52"/>
        <v>1047.54</v>
      </c>
    </row>
    <row r="546" spans="1:9" ht="12.75">
      <c r="A546" s="168" t="s">
        <v>65</v>
      </c>
      <c r="B546" s="166" t="s">
        <v>92</v>
      </c>
      <c r="C546" s="167">
        <v>195</v>
      </c>
      <c r="D546" s="167">
        <v>760</v>
      </c>
      <c r="E546" s="167">
        <v>1620</v>
      </c>
      <c r="F546" s="167">
        <f t="shared" si="51"/>
        <v>8.2425</v>
      </c>
      <c r="G546" s="381">
        <f t="shared" si="49"/>
        <v>1920.672</v>
      </c>
      <c r="H546" s="380">
        <v>1</v>
      </c>
      <c r="I546" s="382">
        <f t="shared" si="52"/>
        <v>1920.672</v>
      </c>
    </row>
    <row r="547" spans="1:9" ht="12.75">
      <c r="A547" s="165" t="s">
        <v>65</v>
      </c>
      <c r="B547" s="166" t="s">
        <v>92</v>
      </c>
      <c r="C547" s="167">
        <v>200</v>
      </c>
      <c r="D547" s="167">
        <v>410</v>
      </c>
      <c r="E547" s="167">
        <v>2250</v>
      </c>
      <c r="F547" s="167">
        <f t="shared" si="51"/>
        <v>8.2425</v>
      </c>
      <c r="G547" s="381">
        <f t="shared" si="49"/>
        <v>1476</v>
      </c>
      <c r="H547" s="380">
        <v>1</v>
      </c>
      <c r="I547" s="382">
        <f t="shared" si="52"/>
        <v>1476</v>
      </c>
    </row>
    <row r="548" spans="1:9" ht="12.75">
      <c r="A548" s="168" t="s">
        <v>65</v>
      </c>
      <c r="B548" s="166" t="s">
        <v>92</v>
      </c>
      <c r="C548" s="167">
        <v>200</v>
      </c>
      <c r="D548" s="167">
        <v>640</v>
      </c>
      <c r="E548" s="167">
        <v>2500</v>
      </c>
      <c r="F548" s="167">
        <f t="shared" si="51"/>
        <v>8.2425</v>
      </c>
      <c r="G548" s="381">
        <f t="shared" si="49"/>
        <v>2560</v>
      </c>
      <c r="H548" s="380">
        <v>1</v>
      </c>
      <c r="I548" s="382">
        <f t="shared" si="52"/>
        <v>2560</v>
      </c>
    </row>
    <row r="549" spans="1:9" ht="12.75">
      <c r="A549" s="165" t="s">
        <v>65</v>
      </c>
      <c r="B549" s="166" t="s">
        <v>92</v>
      </c>
      <c r="C549" s="167">
        <v>200</v>
      </c>
      <c r="D549" s="167">
        <v>680</v>
      </c>
      <c r="E549" s="167">
        <v>850</v>
      </c>
      <c r="F549" s="167">
        <f t="shared" si="51"/>
        <v>8.2425</v>
      </c>
      <c r="G549" s="381">
        <f t="shared" si="49"/>
        <v>924.8</v>
      </c>
      <c r="H549" s="380">
        <v>1</v>
      </c>
      <c r="I549" s="382">
        <f t="shared" si="52"/>
        <v>924.8</v>
      </c>
    </row>
    <row r="550" spans="1:9" ht="12.75">
      <c r="A550" s="168" t="s">
        <v>65</v>
      </c>
      <c r="B550" s="166" t="s">
        <v>92</v>
      </c>
      <c r="C550" s="167">
        <v>200</v>
      </c>
      <c r="D550" s="167">
        <v>680</v>
      </c>
      <c r="E550" s="167">
        <v>2280</v>
      </c>
      <c r="F550" s="167">
        <f t="shared" si="51"/>
        <v>8.2425</v>
      </c>
      <c r="G550" s="381">
        <f t="shared" si="49"/>
        <v>2480.64</v>
      </c>
      <c r="H550" s="380">
        <v>1</v>
      </c>
      <c r="I550" s="382">
        <f t="shared" si="52"/>
        <v>2480.64</v>
      </c>
    </row>
    <row r="551" spans="1:9" ht="12.75">
      <c r="A551" s="165" t="s">
        <v>65</v>
      </c>
      <c r="B551" s="166" t="s">
        <v>92</v>
      </c>
      <c r="C551" s="171">
        <v>200</v>
      </c>
      <c r="D551" s="171">
        <v>690</v>
      </c>
      <c r="E551" s="171">
        <v>810</v>
      </c>
      <c r="F551" s="167">
        <f t="shared" si="51"/>
        <v>8.2425</v>
      </c>
      <c r="G551" s="381">
        <f t="shared" si="49"/>
        <v>894.24</v>
      </c>
      <c r="H551" s="380">
        <v>1</v>
      </c>
      <c r="I551" s="382">
        <f t="shared" si="52"/>
        <v>894.24</v>
      </c>
    </row>
    <row r="552" spans="1:9" ht="12.75">
      <c r="A552" s="168" t="s">
        <v>65</v>
      </c>
      <c r="B552" s="166" t="s">
        <v>92</v>
      </c>
      <c r="C552" s="167">
        <v>200</v>
      </c>
      <c r="D552" s="167">
        <v>770</v>
      </c>
      <c r="E552" s="167">
        <v>1570</v>
      </c>
      <c r="F552" s="167">
        <f t="shared" si="51"/>
        <v>8.2425</v>
      </c>
      <c r="G552" s="381">
        <f t="shared" si="49"/>
        <v>1934.24</v>
      </c>
      <c r="H552" s="380">
        <v>1</v>
      </c>
      <c r="I552" s="382">
        <f t="shared" si="52"/>
        <v>1934.24</v>
      </c>
    </row>
    <row r="553" spans="1:9" ht="12.75">
      <c r="A553" s="168" t="s">
        <v>65</v>
      </c>
      <c r="B553" s="166" t="s">
        <v>92</v>
      </c>
      <c r="C553" s="167">
        <v>200</v>
      </c>
      <c r="D553" s="167">
        <v>810</v>
      </c>
      <c r="E553" s="167">
        <v>950</v>
      </c>
      <c r="F553" s="167">
        <f t="shared" si="51"/>
        <v>8.2425</v>
      </c>
      <c r="G553" s="381">
        <f t="shared" si="49"/>
        <v>1231.2</v>
      </c>
      <c r="H553" s="380">
        <v>1</v>
      </c>
      <c r="I553" s="382">
        <f t="shared" si="52"/>
        <v>1231.2</v>
      </c>
    </row>
    <row r="554" spans="1:9" ht="12.75">
      <c r="A554" s="168" t="s">
        <v>65</v>
      </c>
      <c r="B554" s="166" t="s">
        <v>92</v>
      </c>
      <c r="C554" s="167">
        <v>200</v>
      </c>
      <c r="D554" s="167">
        <v>820</v>
      </c>
      <c r="E554" s="167">
        <v>920</v>
      </c>
      <c r="F554" s="167">
        <f t="shared" si="51"/>
        <v>8.2425</v>
      </c>
      <c r="G554" s="381">
        <f t="shared" si="49"/>
        <v>1207.04</v>
      </c>
      <c r="H554" s="380">
        <v>1</v>
      </c>
      <c r="I554" s="382">
        <f t="shared" si="52"/>
        <v>1207.04</v>
      </c>
    </row>
    <row r="555" spans="1:9" ht="12.75">
      <c r="A555" s="168" t="s">
        <v>65</v>
      </c>
      <c r="B555" s="166" t="s">
        <v>92</v>
      </c>
      <c r="C555" s="167">
        <v>210</v>
      </c>
      <c r="D555" s="167">
        <v>210</v>
      </c>
      <c r="E555" s="167">
        <v>2350</v>
      </c>
      <c r="F555" s="167">
        <f t="shared" si="51"/>
        <v>8.2425</v>
      </c>
      <c r="G555" s="387">
        <v>840</v>
      </c>
      <c r="H555" s="380">
        <v>1</v>
      </c>
      <c r="I555" s="387">
        <f t="shared" si="52"/>
        <v>840</v>
      </c>
    </row>
    <row r="556" spans="1:9" ht="12.75">
      <c r="A556" s="168" t="s">
        <v>65</v>
      </c>
      <c r="B556" s="166" t="s">
        <v>92</v>
      </c>
      <c r="C556" s="167">
        <v>210</v>
      </c>
      <c r="D556" s="167">
        <v>220</v>
      </c>
      <c r="E556" s="167">
        <v>2300</v>
      </c>
      <c r="F556" s="167">
        <f t="shared" si="51"/>
        <v>8.2425</v>
      </c>
      <c r="G556" s="381">
        <f aca="true" t="shared" si="53" ref="G556:G567">C556*D556*E556*8/1000000</f>
        <v>850.08</v>
      </c>
      <c r="H556" s="380">
        <v>1</v>
      </c>
      <c r="I556" s="382">
        <f t="shared" si="52"/>
        <v>850.08</v>
      </c>
    </row>
    <row r="557" spans="1:9" ht="12.75">
      <c r="A557" s="168" t="s">
        <v>65</v>
      </c>
      <c r="B557" s="166" t="s">
        <v>92</v>
      </c>
      <c r="C557" s="167">
        <v>210</v>
      </c>
      <c r="D557" s="167">
        <v>680</v>
      </c>
      <c r="E557" s="167">
        <v>820</v>
      </c>
      <c r="F557" s="167">
        <f t="shared" si="51"/>
        <v>8.2425</v>
      </c>
      <c r="G557" s="381">
        <f t="shared" si="53"/>
        <v>936.768</v>
      </c>
      <c r="H557" s="380">
        <v>1</v>
      </c>
      <c r="I557" s="382">
        <f t="shared" si="52"/>
        <v>936.768</v>
      </c>
    </row>
    <row r="558" spans="1:9" ht="12.75">
      <c r="A558" s="168" t="s">
        <v>65</v>
      </c>
      <c r="B558" s="166" t="s">
        <v>92</v>
      </c>
      <c r="C558" s="167">
        <v>210</v>
      </c>
      <c r="D558" s="167">
        <v>720</v>
      </c>
      <c r="E558" s="167">
        <v>1570</v>
      </c>
      <c r="F558" s="167">
        <f t="shared" si="51"/>
        <v>8.2425</v>
      </c>
      <c r="G558" s="381">
        <f t="shared" si="53"/>
        <v>1899.072</v>
      </c>
      <c r="H558" s="380">
        <v>1</v>
      </c>
      <c r="I558" s="382">
        <f t="shared" si="52"/>
        <v>1899.072</v>
      </c>
    </row>
    <row r="559" spans="1:9" ht="12.75">
      <c r="A559" s="168" t="s">
        <v>65</v>
      </c>
      <c r="B559" s="166" t="s">
        <v>92</v>
      </c>
      <c r="C559" s="167">
        <v>215</v>
      </c>
      <c r="D559" s="167">
        <v>500</v>
      </c>
      <c r="E559" s="167">
        <v>750</v>
      </c>
      <c r="F559" s="167">
        <f t="shared" si="51"/>
        <v>8.2425</v>
      </c>
      <c r="G559" s="381">
        <f t="shared" si="53"/>
        <v>645</v>
      </c>
      <c r="H559" s="380">
        <v>1</v>
      </c>
      <c r="I559" s="382">
        <f t="shared" si="52"/>
        <v>645</v>
      </c>
    </row>
    <row r="560" spans="1:9" ht="12.75">
      <c r="A560" s="168" t="s">
        <v>65</v>
      </c>
      <c r="B560" s="166" t="s">
        <v>92</v>
      </c>
      <c r="C560" s="167">
        <v>220</v>
      </c>
      <c r="D560" s="167">
        <v>365</v>
      </c>
      <c r="E560" s="167">
        <v>580</v>
      </c>
      <c r="F560" s="167">
        <f t="shared" si="51"/>
        <v>8.2425</v>
      </c>
      <c r="G560" s="381">
        <f t="shared" si="53"/>
        <v>372.592</v>
      </c>
      <c r="H560" s="380">
        <v>1</v>
      </c>
      <c r="I560" s="382">
        <f t="shared" si="52"/>
        <v>372.592</v>
      </c>
    </row>
    <row r="561" spans="1:9" ht="12.75">
      <c r="A561" s="168" t="s">
        <v>65</v>
      </c>
      <c r="B561" s="166" t="s">
        <v>92</v>
      </c>
      <c r="C561" s="167">
        <v>220</v>
      </c>
      <c r="D561" s="167">
        <v>730</v>
      </c>
      <c r="E561" s="167">
        <v>2060</v>
      </c>
      <c r="F561" s="167">
        <f t="shared" si="51"/>
        <v>8.2425</v>
      </c>
      <c r="G561" s="381">
        <f t="shared" si="53"/>
        <v>2646.688</v>
      </c>
      <c r="H561" s="380">
        <v>1</v>
      </c>
      <c r="I561" s="382">
        <f t="shared" si="52"/>
        <v>2646.688</v>
      </c>
    </row>
    <row r="562" spans="1:9" ht="12.75">
      <c r="A562" s="168" t="s">
        <v>65</v>
      </c>
      <c r="B562" s="166" t="s">
        <v>92</v>
      </c>
      <c r="C562" s="167">
        <v>220</v>
      </c>
      <c r="D562" s="167">
        <v>760</v>
      </c>
      <c r="E562" s="171">
        <v>1740</v>
      </c>
      <c r="F562" s="167">
        <f t="shared" si="51"/>
        <v>8.2425</v>
      </c>
      <c r="G562" s="381">
        <f t="shared" si="53"/>
        <v>2327.424</v>
      </c>
      <c r="H562" s="380">
        <v>1</v>
      </c>
      <c r="I562" s="382">
        <f t="shared" si="52"/>
        <v>2327.424</v>
      </c>
    </row>
    <row r="563" spans="1:9" ht="12.75">
      <c r="A563" s="168" t="s">
        <v>65</v>
      </c>
      <c r="B563" s="166" t="s">
        <v>92</v>
      </c>
      <c r="C563" s="167">
        <v>220</v>
      </c>
      <c r="D563" s="167">
        <v>760</v>
      </c>
      <c r="E563" s="167">
        <v>1830</v>
      </c>
      <c r="F563" s="167">
        <f t="shared" si="51"/>
        <v>8.2425</v>
      </c>
      <c r="G563" s="381">
        <f t="shared" si="53"/>
        <v>2447.808</v>
      </c>
      <c r="H563" s="380">
        <v>1</v>
      </c>
      <c r="I563" s="382">
        <f t="shared" si="52"/>
        <v>2447.808</v>
      </c>
    </row>
    <row r="564" spans="1:9" ht="12.75">
      <c r="A564" s="168" t="s">
        <v>65</v>
      </c>
      <c r="B564" s="166" t="s">
        <v>92</v>
      </c>
      <c r="C564" s="167">
        <v>230</v>
      </c>
      <c r="D564" s="167">
        <v>510</v>
      </c>
      <c r="E564" s="167">
        <v>720</v>
      </c>
      <c r="F564" s="167">
        <f t="shared" si="51"/>
        <v>8.2425</v>
      </c>
      <c r="G564" s="381">
        <f t="shared" si="53"/>
        <v>675.648</v>
      </c>
      <c r="H564" s="380">
        <v>1</v>
      </c>
      <c r="I564" s="382">
        <f t="shared" si="52"/>
        <v>675.648</v>
      </c>
    </row>
    <row r="565" spans="1:9" ht="12.75">
      <c r="A565" s="168" t="s">
        <v>65</v>
      </c>
      <c r="B565" s="166" t="s">
        <v>92</v>
      </c>
      <c r="C565" s="167">
        <v>230</v>
      </c>
      <c r="D565" s="167">
        <v>510</v>
      </c>
      <c r="E565" s="167">
        <v>770</v>
      </c>
      <c r="F565" s="167">
        <f t="shared" si="51"/>
        <v>8.2425</v>
      </c>
      <c r="G565" s="381">
        <f t="shared" si="53"/>
        <v>722.568</v>
      </c>
      <c r="H565" s="380">
        <v>1</v>
      </c>
      <c r="I565" s="382">
        <f t="shared" si="52"/>
        <v>722.568</v>
      </c>
    </row>
    <row r="566" spans="1:9" ht="12.75">
      <c r="A566" s="165" t="s">
        <v>65</v>
      </c>
      <c r="B566" s="166" t="s">
        <v>92</v>
      </c>
      <c r="C566" s="167">
        <v>230</v>
      </c>
      <c r="D566" s="167">
        <v>520</v>
      </c>
      <c r="E566" s="167">
        <v>720</v>
      </c>
      <c r="F566" s="167">
        <f t="shared" si="51"/>
        <v>8.2425</v>
      </c>
      <c r="G566" s="381">
        <f t="shared" si="53"/>
        <v>688.896</v>
      </c>
      <c r="H566" s="380">
        <v>1</v>
      </c>
      <c r="I566" s="382">
        <f t="shared" si="52"/>
        <v>688.896</v>
      </c>
    </row>
    <row r="567" spans="1:9" ht="12.75">
      <c r="A567" s="168" t="s">
        <v>65</v>
      </c>
      <c r="B567" s="166" t="s">
        <v>92</v>
      </c>
      <c r="C567" s="167">
        <v>230</v>
      </c>
      <c r="D567" s="167">
        <v>520</v>
      </c>
      <c r="E567" s="167">
        <v>730</v>
      </c>
      <c r="F567" s="167">
        <f t="shared" si="51"/>
        <v>8.2425</v>
      </c>
      <c r="G567" s="381">
        <f t="shared" si="53"/>
        <v>698.464</v>
      </c>
      <c r="H567" s="380">
        <v>1</v>
      </c>
      <c r="I567" s="382">
        <f t="shared" si="52"/>
        <v>698.464</v>
      </c>
    </row>
    <row r="568" spans="1:9" ht="12.75">
      <c r="A568" s="168" t="s">
        <v>65</v>
      </c>
      <c r="B568" s="166" t="s">
        <v>92</v>
      </c>
      <c r="C568" s="167">
        <v>230</v>
      </c>
      <c r="D568" s="167">
        <v>830</v>
      </c>
      <c r="E568" s="167" t="s">
        <v>105</v>
      </c>
      <c r="F568" s="167">
        <f t="shared" si="51"/>
        <v>8.2425</v>
      </c>
      <c r="G568" s="381">
        <f>C568*D568*930*8/1000000</f>
        <v>1420.296</v>
      </c>
      <c r="H568" s="380">
        <v>1</v>
      </c>
      <c r="I568" s="382">
        <f t="shared" si="52"/>
        <v>1420.296</v>
      </c>
    </row>
    <row r="569" spans="1:9" ht="12.75">
      <c r="A569" s="165" t="s">
        <v>65</v>
      </c>
      <c r="B569" s="166" t="s">
        <v>92</v>
      </c>
      <c r="C569" s="167">
        <v>240</v>
      </c>
      <c r="D569" s="167">
        <v>310</v>
      </c>
      <c r="E569" s="167">
        <v>750</v>
      </c>
      <c r="F569" s="167">
        <f t="shared" si="51"/>
        <v>8.2425</v>
      </c>
      <c r="G569" s="381">
        <f>C569*D569*E569*8/1000000</f>
        <v>446.4</v>
      </c>
      <c r="H569" s="380">
        <v>1</v>
      </c>
      <c r="I569" s="382">
        <f t="shared" si="52"/>
        <v>446.4</v>
      </c>
    </row>
    <row r="570" spans="1:9" ht="12.75">
      <c r="A570" s="168" t="s">
        <v>65</v>
      </c>
      <c r="B570" s="166" t="s">
        <v>92</v>
      </c>
      <c r="C570" s="167">
        <v>240</v>
      </c>
      <c r="D570" s="167">
        <v>700</v>
      </c>
      <c r="E570" s="167">
        <v>700</v>
      </c>
      <c r="F570" s="167">
        <f t="shared" si="51"/>
        <v>8.2425</v>
      </c>
      <c r="G570" s="381">
        <f>C570*D570*E570*8/1000000</f>
        <v>940.8</v>
      </c>
      <c r="H570" s="380">
        <v>1</v>
      </c>
      <c r="I570" s="382">
        <f t="shared" si="52"/>
        <v>940.8</v>
      </c>
    </row>
    <row r="571" spans="1:9" ht="12.75">
      <c r="A571" s="168" t="s">
        <v>65</v>
      </c>
      <c r="B571" s="166" t="s">
        <v>92</v>
      </c>
      <c r="C571" s="167">
        <v>240</v>
      </c>
      <c r="D571" s="167">
        <v>700</v>
      </c>
      <c r="E571" s="167">
        <v>710</v>
      </c>
      <c r="F571" s="167">
        <f t="shared" si="51"/>
        <v>8.2425</v>
      </c>
      <c r="G571" s="381">
        <f>C571*D571*E571*8/1000000</f>
        <v>954.24</v>
      </c>
      <c r="H571" s="380">
        <v>1</v>
      </c>
      <c r="I571" s="382">
        <f t="shared" si="52"/>
        <v>954.24</v>
      </c>
    </row>
    <row r="572" spans="1:9" ht="12.75">
      <c r="A572" s="168" t="s">
        <v>65</v>
      </c>
      <c r="B572" s="166" t="s">
        <v>92</v>
      </c>
      <c r="C572" s="167">
        <v>240</v>
      </c>
      <c r="D572" s="167">
        <v>850</v>
      </c>
      <c r="E572" s="167">
        <v>900</v>
      </c>
      <c r="F572" s="167">
        <f t="shared" si="51"/>
        <v>8.2425</v>
      </c>
      <c r="G572" s="381">
        <f>C572*D572*E572*8/1000000</f>
        <v>1468.8</v>
      </c>
      <c r="H572" s="380">
        <v>1</v>
      </c>
      <c r="I572" s="382">
        <f t="shared" si="52"/>
        <v>1468.8</v>
      </c>
    </row>
    <row r="573" spans="1:9" ht="12.75">
      <c r="A573" s="168" t="s">
        <v>65</v>
      </c>
      <c r="B573" s="166" t="s">
        <v>92</v>
      </c>
      <c r="C573" s="167">
        <v>240</v>
      </c>
      <c r="D573" s="167">
        <v>880</v>
      </c>
      <c r="E573" s="167">
        <v>1050</v>
      </c>
      <c r="F573" s="171">
        <f t="shared" si="51"/>
        <v>8.2425</v>
      </c>
      <c r="G573" s="381">
        <f>C573*D573*E573*8/1000000</f>
        <v>1774.08</v>
      </c>
      <c r="H573" s="380">
        <v>1</v>
      </c>
      <c r="I573" s="382">
        <f t="shared" si="52"/>
        <v>1774.08</v>
      </c>
    </row>
    <row r="574" spans="1:9" ht="12.75">
      <c r="A574" s="168" t="s">
        <v>65</v>
      </c>
      <c r="B574" s="166" t="s">
        <v>92</v>
      </c>
      <c r="C574" s="167">
        <v>250</v>
      </c>
      <c r="D574" s="167">
        <v>405</v>
      </c>
      <c r="E574" s="167">
        <v>600</v>
      </c>
      <c r="F574" s="167">
        <f t="shared" si="51"/>
        <v>8.2425</v>
      </c>
      <c r="G574" s="381">
        <v>500</v>
      </c>
      <c r="H574" s="380">
        <v>1</v>
      </c>
      <c r="I574" s="382">
        <f t="shared" si="52"/>
        <v>500</v>
      </c>
    </row>
    <row r="575" spans="1:9" ht="12.75">
      <c r="A575" s="168" t="s">
        <v>65</v>
      </c>
      <c r="B575" s="166" t="s">
        <v>92</v>
      </c>
      <c r="C575" s="167">
        <v>250</v>
      </c>
      <c r="D575" s="167">
        <v>650</v>
      </c>
      <c r="E575" s="167">
        <v>710</v>
      </c>
      <c r="F575" s="167">
        <f t="shared" si="51"/>
        <v>8.2425</v>
      </c>
      <c r="G575" s="381">
        <f>C575*D575*E575*8/1000000</f>
        <v>923</v>
      </c>
      <c r="H575" s="380">
        <v>1</v>
      </c>
      <c r="I575" s="382">
        <f t="shared" si="52"/>
        <v>923</v>
      </c>
    </row>
    <row r="576" spans="1:9" ht="12.75">
      <c r="A576" s="168" t="s">
        <v>65</v>
      </c>
      <c r="B576" s="166" t="s">
        <v>92</v>
      </c>
      <c r="C576" s="167">
        <v>250</v>
      </c>
      <c r="D576" s="167">
        <v>700</v>
      </c>
      <c r="E576" s="167">
        <v>720</v>
      </c>
      <c r="F576" s="167">
        <f t="shared" si="51"/>
        <v>8.2425</v>
      </c>
      <c r="G576" s="388">
        <v>1010</v>
      </c>
      <c r="H576" s="380">
        <v>1</v>
      </c>
      <c r="I576" s="388">
        <f t="shared" si="52"/>
        <v>1010</v>
      </c>
    </row>
    <row r="577" spans="1:9" ht="12.75">
      <c r="A577" s="168" t="s">
        <v>65</v>
      </c>
      <c r="B577" s="166" t="s">
        <v>92</v>
      </c>
      <c r="C577" s="167">
        <v>250</v>
      </c>
      <c r="D577" s="167">
        <v>750</v>
      </c>
      <c r="E577" s="167">
        <v>1640</v>
      </c>
      <c r="F577" s="167">
        <f t="shared" si="51"/>
        <v>8.2425</v>
      </c>
      <c r="G577" s="381">
        <f aca="true" t="shared" si="54" ref="G577:G611">C577*D577*E577*8/1000000</f>
        <v>2460</v>
      </c>
      <c r="H577" s="380">
        <v>1</v>
      </c>
      <c r="I577" s="382">
        <f t="shared" si="52"/>
        <v>2460</v>
      </c>
    </row>
    <row r="578" spans="1:9" ht="12.75">
      <c r="A578" s="168" t="s">
        <v>65</v>
      </c>
      <c r="B578" s="166" t="s">
        <v>92</v>
      </c>
      <c r="C578" s="167">
        <v>250</v>
      </c>
      <c r="D578" s="167">
        <v>860</v>
      </c>
      <c r="E578" s="167">
        <v>1090</v>
      </c>
      <c r="F578" s="167">
        <f t="shared" si="51"/>
        <v>8.2425</v>
      </c>
      <c r="G578" s="381">
        <f t="shared" si="54"/>
        <v>1874.8</v>
      </c>
      <c r="H578" s="380">
        <v>1</v>
      </c>
      <c r="I578" s="382">
        <f t="shared" si="52"/>
        <v>1874.8</v>
      </c>
    </row>
    <row r="579" spans="1:9" ht="12.75">
      <c r="A579" s="168" t="s">
        <v>65</v>
      </c>
      <c r="B579" s="166" t="s">
        <v>92</v>
      </c>
      <c r="C579" s="167">
        <v>250</v>
      </c>
      <c r="D579" s="167">
        <v>910</v>
      </c>
      <c r="E579" s="167">
        <v>1030</v>
      </c>
      <c r="F579" s="167">
        <f t="shared" si="51"/>
        <v>8.2425</v>
      </c>
      <c r="G579" s="381">
        <f t="shared" si="54"/>
        <v>1874.6</v>
      </c>
      <c r="H579" s="380">
        <v>1</v>
      </c>
      <c r="I579" s="382">
        <f t="shared" si="52"/>
        <v>1874.6</v>
      </c>
    </row>
    <row r="580" spans="1:9" ht="12.75">
      <c r="A580" s="168" t="s">
        <v>65</v>
      </c>
      <c r="B580" s="166" t="s">
        <v>92</v>
      </c>
      <c r="C580" s="171">
        <v>255</v>
      </c>
      <c r="D580" s="167">
        <v>550</v>
      </c>
      <c r="E580" s="167">
        <v>1035</v>
      </c>
      <c r="F580" s="167">
        <f>7.85*1.05</f>
        <v>8.2425</v>
      </c>
      <c r="G580" s="381">
        <f t="shared" si="54"/>
        <v>1161.27</v>
      </c>
      <c r="H580" s="380">
        <v>1</v>
      </c>
      <c r="I580" s="382">
        <f t="shared" si="52"/>
        <v>1161.27</v>
      </c>
    </row>
    <row r="581" spans="1:9" ht="12.75">
      <c r="A581" s="168" t="s">
        <v>65</v>
      </c>
      <c r="B581" s="166" t="s">
        <v>92</v>
      </c>
      <c r="C581" s="167">
        <v>255</v>
      </c>
      <c r="D581" s="167">
        <v>750</v>
      </c>
      <c r="E581" s="167">
        <v>880</v>
      </c>
      <c r="F581" s="167">
        <f>7.85*1.05</f>
        <v>8.2425</v>
      </c>
      <c r="G581" s="381">
        <f t="shared" si="54"/>
        <v>1346.4</v>
      </c>
      <c r="H581" s="380">
        <v>1</v>
      </c>
      <c r="I581" s="382">
        <f t="shared" si="52"/>
        <v>1346.4</v>
      </c>
    </row>
    <row r="582" spans="1:9" ht="12.75">
      <c r="A582" s="168" t="s">
        <v>65</v>
      </c>
      <c r="B582" s="166" t="s">
        <v>92</v>
      </c>
      <c r="C582" s="171">
        <v>260</v>
      </c>
      <c r="D582" s="167">
        <v>270</v>
      </c>
      <c r="E582" s="167">
        <v>645</v>
      </c>
      <c r="F582" s="167">
        <f>7.85*1.05</f>
        <v>8.2425</v>
      </c>
      <c r="G582" s="381">
        <f t="shared" si="54"/>
        <v>362.232</v>
      </c>
      <c r="H582" s="380">
        <v>1</v>
      </c>
      <c r="I582" s="382">
        <f t="shared" si="52"/>
        <v>362.232</v>
      </c>
    </row>
    <row r="583" spans="1:9" ht="12.75">
      <c r="A583" s="168" t="s">
        <v>65</v>
      </c>
      <c r="B583" s="166" t="s">
        <v>92</v>
      </c>
      <c r="C583" s="171">
        <v>260</v>
      </c>
      <c r="D583" s="167">
        <v>820</v>
      </c>
      <c r="E583" s="167">
        <v>910</v>
      </c>
      <c r="F583" s="167">
        <f>7.85*1.05</f>
        <v>8.2425</v>
      </c>
      <c r="G583" s="381">
        <f t="shared" si="54"/>
        <v>1552.096</v>
      </c>
      <c r="H583" s="380">
        <v>1</v>
      </c>
      <c r="I583" s="382">
        <f t="shared" si="52"/>
        <v>1552.096</v>
      </c>
    </row>
    <row r="584" spans="1:9" ht="12.75">
      <c r="A584" s="168" t="s">
        <v>65</v>
      </c>
      <c r="B584" s="166" t="s">
        <v>92</v>
      </c>
      <c r="C584" s="167">
        <v>270</v>
      </c>
      <c r="D584" s="167">
        <v>560</v>
      </c>
      <c r="E584" s="167">
        <v>800</v>
      </c>
      <c r="F584" s="167"/>
      <c r="G584" s="381">
        <f t="shared" si="54"/>
        <v>967.68</v>
      </c>
      <c r="H584" s="380">
        <v>1</v>
      </c>
      <c r="I584" s="382">
        <f t="shared" si="52"/>
        <v>967.68</v>
      </c>
    </row>
    <row r="585" spans="1:9" ht="12.75">
      <c r="A585" s="168" t="s">
        <v>65</v>
      </c>
      <c r="B585" s="166" t="s">
        <v>92</v>
      </c>
      <c r="C585" s="167">
        <v>270</v>
      </c>
      <c r="D585" s="167">
        <v>830</v>
      </c>
      <c r="E585" s="167">
        <v>950</v>
      </c>
      <c r="F585" s="167">
        <f>7.85*1.05</f>
        <v>8.2425</v>
      </c>
      <c r="G585" s="381">
        <f t="shared" si="54"/>
        <v>1703.16</v>
      </c>
      <c r="H585" s="380">
        <v>1</v>
      </c>
      <c r="I585" s="382">
        <f t="shared" si="52"/>
        <v>1703.16</v>
      </c>
    </row>
    <row r="586" spans="1:9" ht="12.75">
      <c r="A586" s="168" t="s">
        <v>65</v>
      </c>
      <c r="B586" s="166" t="s">
        <v>92</v>
      </c>
      <c r="C586" s="167">
        <v>270</v>
      </c>
      <c r="D586" s="167">
        <v>840</v>
      </c>
      <c r="E586" s="167">
        <v>880</v>
      </c>
      <c r="F586" s="167">
        <f>7.85*1.05</f>
        <v>8.2425</v>
      </c>
      <c r="G586" s="381">
        <f t="shared" si="54"/>
        <v>1596.672</v>
      </c>
      <c r="H586" s="380">
        <v>1</v>
      </c>
      <c r="I586" s="382">
        <f t="shared" si="52"/>
        <v>1596.672</v>
      </c>
    </row>
    <row r="587" spans="1:9" ht="12.75">
      <c r="A587" s="168" t="s">
        <v>65</v>
      </c>
      <c r="B587" s="166" t="s">
        <v>92</v>
      </c>
      <c r="C587" s="167">
        <v>270</v>
      </c>
      <c r="D587" s="167">
        <v>920</v>
      </c>
      <c r="E587" s="167">
        <v>1160</v>
      </c>
      <c r="F587" s="167">
        <f>7.85*1.05</f>
        <v>8.2425</v>
      </c>
      <c r="G587" s="381">
        <f t="shared" si="54"/>
        <v>2305.152</v>
      </c>
      <c r="H587" s="380">
        <v>1</v>
      </c>
      <c r="I587" s="382">
        <f t="shared" si="52"/>
        <v>2305.152</v>
      </c>
    </row>
    <row r="588" spans="1:9" ht="12.75">
      <c r="A588" s="263" t="s">
        <v>65</v>
      </c>
      <c r="B588" s="271" t="s">
        <v>92</v>
      </c>
      <c r="C588" s="251">
        <v>275</v>
      </c>
      <c r="D588" s="251">
        <v>470</v>
      </c>
      <c r="E588" s="251">
        <v>620</v>
      </c>
      <c r="F588" s="167">
        <f>7.85*1.05</f>
        <v>8.2425</v>
      </c>
      <c r="G588" s="384">
        <f t="shared" si="54"/>
        <v>641.08</v>
      </c>
      <c r="H588" s="385">
        <v>1</v>
      </c>
      <c r="I588" s="386">
        <f t="shared" si="52"/>
        <v>641.08</v>
      </c>
    </row>
    <row r="589" spans="1:9" ht="12.75">
      <c r="A589" s="168" t="s">
        <v>65</v>
      </c>
      <c r="B589" s="166" t="s">
        <v>92</v>
      </c>
      <c r="C589" s="171">
        <v>280</v>
      </c>
      <c r="D589" s="171">
        <v>280</v>
      </c>
      <c r="E589" s="171">
        <v>3220</v>
      </c>
      <c r="F589" s="162"/>
      <c r="G589" s="381">
        <f t="shared" si="54"/>
        <v>2019.584</v>
      </c>
      <c r="H589" s="380">
        <v>1</v>
      </c>
      <c r="I589" s="382">
        <f aca="true" t="shared" si="55" ref="I589:I611">G589*H589</f>
        <v>2019.584</v>
      </c>
    </row>
    <row r="590" spans="1:9" ht="12.75">
      <c r="A590" s="168" t="s">
        <v>65</v>
      </c>
      <c r="B590" s="166" t="s">
        <v>92</v>
      </c>
      <c r="C590" s="171">
        <v>280</v>
      </c>
      <c r="D590" s="171">
        <v>280</v>
      </c>
      <c r="E590" s="171">
        <v>3660</v>
      </c>
      <c r="F590" s="116">
        <v>8.24</v>
      </c>
      <c r="G590" s="381">
        <f t="shared" si="54"/>
        <v>2295.552</v>
      </c>
      <c r="H590" s="380">
        <v>1</v>
      </c>
      <c r="I590" s="382">
        <f t="shared" si="55"/>
        <v>2295.552</v>
      </c>
    </row>
    <row r="591" spans="1:9" ht="12.75">
      <c r="A591" s="168" t="s">
        <v>65</v>
      </c>
      <c r="B591" s="166" t="s">
        <v>92</v>
      </c>
      <c r="C591" s="167">
        <v>280</v>
      </c>
      <c r="D591" s="167">
        <v>280</v>
      </c>
      <c r="E591" s="167">
        <v>3900</v>
      </c>
      <c r="F591" s="116">
        <v>8.24</v>
      </c>
      <c r="G591" s="381">
        <f t="shared" si="54"/>
        <v>2446.08</v>
      </c>
      <c r="H591" s="380">
        <v>1</v>
      </c>
      <c r="I591" s="382">
        <f t="shared" si="55"/>
        <v>2446.08</v>
      </c>
    </row>
    <row r="592" spans="1:9" ht="12.75">
      <c r="A592" s="168" t="s">
        <v>65</v>
      </c>
      <c r="B592" s="166" t="s">
        <v>92</v>
      </c>
      <c r="C592" s="167">
        <v>280</v>
      </c>
      <c r="D592" s="167">
        <v>280</v>
      </c>
      <c r="E592" s="167">
        <v>3910</v>
      </c>
      <c r="F592" s="116">
        <v>8.24</v>
      </c>
      <c r="G592" s="381">
        <f t="shared" si="54"/>
        <v>2452.352</v>
      </c>
      <c r="H592" s="380">
        <v>1</v>
      </c>
      <c r="I592" s="382">
        <f t="shared" si="55"/>
        <v>2452.352</v>
      </c>
    </row>
    <row r="593" spans="1:9" ht="12.75">
      <c r="A593" s="168" t="s">
        <v>65</v>
      </c>
      <c r="B593" s="166" t="s">
        <v>92</v>
      </c>
      <c r="C593" s="167">
        <v>280</v>
      </c>
      <c r="D593" s="167">
        <v>280</v>
      </c>
      <c r="E593" s="167">
        <v>3950</v>
      </c>
      <c r="F593" s="116">
        <v>8.24</v>
      </c>
      <c r="G593" s="381">
        <f t="shared" si="54"/>
        <v>2477.44</v>
      </c>
      <c r="H593" s="380">
        <v>1</v>
      </c>
      <c r="I593" s="382">
        <f t="shared" si="55"/>
        <v>2477.44</v>
      </c>
    </row>
    <row r="594" spans="1:9" ht="12.75">
      <c r="A594" s="168" t="s">
        <v>65</v>
      </c>
      <c r="B594" s="166" t="s">
        <v>92</v>
      </c>
      <c r="C594" s="167">
        <v>280</v>
      </c>
      <c r="D594" s="167">
        <v>290</v>
      </c>
      <c r="E594" s="167">
        <v>3580</v>
      </c>
      <c r="F594" s="116">
        <v>8.24</v>
      </c>
      <c r="G594" s="381">
        <f t="shared" si="54"/>
        <v>2325.568</v>
      </c>
      <c r="H594" s="380">
        <v>1</v>
      </c>
      <c r="I594" s="382">
        <f t="shared" si="55"/>
        <v>2325.568</v>
      </c>
    </row>
    <row r="595" spans="1:9" ht="12.75">
      <c r="A595" s="168" t="s">
        <v>65</v>
      </c>
      <c r="B595" s="166" t="s">
        <v>92</v>
      </c>
      <c r="C595" s="167">
        <v>280</v>
      </c>
      <c r="D595" s="167">
        <v>870</v>
      </c>
      <c r="E595" s="167">
        <v>880</v>
      </c>
      <c r="F595" s="116">
        <v>8.24</v>
      </c>
      <c r="G595" s="381">
        <f t="shared" si="54"/>
        <v>1714.944</v>
      </c>
      <c r="H595" s="380">
        <v>1</v>
      </c>
      <c r="I595" s="382">
        <f t="shared" si="55"/>
        <v>1714.944</v>
      </c>
    </row>
    <row r="596" spans="1:9" ht="12.75">
      <c r="A596" s="168" t="s">
        <v>65</v>
      </c>
      <c r="B596" s="166" t="s">
        <v>92</v>
      </c>
      <c r="C596" s="171">
        <v>285</v>
      </c>
      <c r="D596" s="171">
        <v>285</v>
      </c>
      <c r="E596" s="171">
        <v>1560</v>
      </c>
      <c r="F596" s="252"/>
      <c r="G596" s="381">
        <f t="shared" si="54"/>
        <v>1013.688</v>
      </c>
      <c r="H596" s="380">
        <v>1</v>
      </c>
      <c r="I596" s="382">
        <f t="shared" si="55"/>
        <v>1013.688</v>
      </c>
    </row>
    <row r="597" spans="1:9" ht="12.75">
      <c r="A597" s="263" t="s">
        <v>65</v>
      </c>
      <c r="B597" s="271" t="s">
        <v>92</v>
      </c>
      <c r="C597" s="251">
        <v>285</v>
      </c>
      <c r="D597" s="251">
        <v>600</v>
      </c>
      <c r="E597" s="251">
        <v>1070</v>
      </c>
      <c r="F597" s="116">
        <f>7.85*1.05</f>
        <v>8.2425</v>
      </c>
      <c r="G597" s="384">
        <f t="shared" si="54"/>
        <v>1463.76</v>
      </c>
      <c r="H597" s="385">
        <v>1</v>
      </c>
      <c r="I597" s="386">
        <f t="shared" si="55"/>
        <v>1463.76</v>
      </c>
    </row>
    <row r="598" spans="1:9" ht="12.75">
      <c r="A598" s="168" t="s">
        <v>65</v>
      </c>
      <c r="B598" s="166" t="s">
        <v>92</v>
      </c>
      <c r="C598" s="167">
        <v>300</v>
      </c>
      <c r="D598" s="167">
        <v>310</v>
      </c>
      <c r="E598" s="167">
        <v>790</v>
      </c>
      <c r="F598" s="184"/>
      <c r="G598" s="381">
        <f t="shared" si="54"/>
        <v>587.76</v>
      </c>
      <c r="H598" s="380">
        <v>1</v>
      </c>
      <c r="I598" s="382">
        <f t="shared" si="55"/>
        <v>587.76</v>
      </c>
    </row>
    <row r="599" spans="1:9" ht="12.75">
      <c r="A599" s="165" t="s">
        <v>65</v>
      </c>
      <c r="B599" s="166" t="s">
        <v>92</v>
      </c>
      <c r="C599" s="171">
        <v>300</v>
      </c>
      <c r="D599" s="171">
        <v>330</v>
      </c>
      <c r="E599" s="171">
        <v>700</v>
      </c>
      <c r="F599" s="188">
        <f>7.85*1.05</f>
        <v>8.2425</v>
      </c>
      <c r="G599" s="381">
        <f t="shared" si="54"/>
        <v>554.4</v>
      </c>
      <c r="H599" s="380">
        <v>1</v>
      </c>
      <c r="I599" s="382">
        <f t="shared" si="55"/>
        <v>554.4</v>
      </c>
    </row>
    <row r="600" spans="1:9" ht="12.75">
      <c r="A600" s="168" t="s">
        <v>65</v>
      </c>
      <c r="B600" s="166" t="s">
        <v>92</v>
      </c>
      <c r="C600" s="167">
        <v>300</v>
      </c>
      <c r="D600" s="167">
        <v>760</v>
      </c>
      <c r="E600" s="167">
        <v>950</v>
      </c>
      <c r="F600" s="187">
        <v>8.24</v>
      </c>
      <c r="G600" s="381">
        <f t="shared" si="54"/>
        <v>1732.8</v>
      </c>
      <c r="H600" s="380">
        <v>1</v>
      </c>
      <c r="I600" s="382">
        <f t="shared" si="55"/>
        <v>1732.8</v>
      </c>
    </row>
    <row r="601" spans="1:9" ht="12.75">
      <c r="A601" s="168" t="s">
        <v>65</v>
      </c>
      <c r="B601" s="166" t="s">
        <v>92</v>
      </c>
      <c r="C601" s="167">
        <v>300</v>
      </c>
      <c r="D601" s="167">
        <v>760</v>
      </c>
      <c r="E601" s="167">
        <v>950</v>
      </c>
      <c r="F601" s="187">
        <v>8.24</v>
      </c>
      <c r="G601" s="381">
        <f t="shared" si="54"/>
        <v>1732.8</v>
      </c>
      <c r="H601" s="380">
        <v>1</v>
      </c>
      <c r="I601" s="382">
        <f t="shared" si="55"/>
        <v>1732.8</v>
      </c>
    </row>
    <row r="602" spans="1:9" ht="12.75">
      <c r="A602" s="168" t="s">
        <v>65</v>
      </c>
      <c r="B602" s="166" t="s">
        <v>92</v>
      </c>
      <c r="C602" s="167">
        <v>300</v>
      </c>
      <c r="D602" s="167">
        <v>770</v>
      </c>
      <c r="E602" s="167">
        <v>960</v>
      </c>
      <c r="F602" s="187">
        <v>8.24</v>
      </c>
      <c r="G602" s="381">
        <f t="shared" si="54"/>
        <v>1774.08</v>
      </c>
      <c r="H602" s="380">
        <v>1</v>
      </c>
      <c r="I602" s="382">
        <f t="shared" si="55"/>
        <v>1774.08</v>
      </c>
    </row>
    <row r="603" spans="1:9" ht="12.75">
      <c r="A603" s="168" t="s">
        <v>65</v>
      </c>
      <c r="B603" s="166" t="s">
        <v>92</v>
      </c>
      <c r="C603" s="167">
        <v>310</v>
      </c>
      <c r="D603" s="167">
        <v>360</v>
      </c>
      <c r="E603" s="167">
        <v>520</v>
      </c>
      <c r="F603" s="187"/>
      <c r="G603" s="381">
        <f t="shared" si="54"/>
        <v>464.256</v>
      </c>
      <c r="H603" s="380">
        <v>1</v>
      </c>
      <c r="I603" s="382">
        <f t="shared" si="55"/>
        <v>464.256</v>
      </c>
    </row>
    <row r="604" spans="1:9" ht="12.75">
      <c r="A604" s="168" t="s">
        <v>65</v>
      </c>
      <c r="B604" s="166" t="s">
        <v>92</v>
      </c>
      <c r="C604" s="167">
        <v>310</v>
      </c>
      <c r="D604" s="167">
        <v>415</v>
      </c>
      <c r="E604" s="167">
        <v>700</v>
      </c>
      <c r="F604" s="187"/>
      <c r="G604" s="381">
        <f t="shared" si="54"/>
        <v>720.44</v>
      </c>
      <c r="H604" s="380">
        <v>1</v>
      </c>
      <c r="I604" s="382">
        <f t="shared" si="55"/>
        <v>720.44</v>
      </c>
    </row>
    <row r="605" spans="1:9" ht="12.75">
      <c r="A605" s="165" t="s">
        <v>65</v>
      </c>
      <c r="B605" s="166" t="s">
        <v>92</v>
      </c>
      <c r="C605" s="171">
        <v>310</v>
      </c>
      <c r="D605" s="171">
        <v>680</v>
      </c>
      <c r="E605" s="171">
        <v>790</v>
      </c>
      <c r="F605" s="187"/>
      <c r="G605" s="381">
        <f t="shared" si="54"/>
        <v>1332.256</v>
      </c>
      <c r="H605" s="380">
        <v>1</v>
      </c>
      <c r="I605" s="382">
        <f t="shared" si="55"/>
        <v>1332.256</v>
      </c>
    </row>
    <row r="606" spans="1:9" ht="12.75">
      <c r="A606" s="168" t="s">
        <v>65</v>
      </c>
      <c r="B606" s="166" t="s">
        <v>92</v>
      </c>
      <c r="C606" s="167">
        <v>310</v>
      </c>
      <c r="D606" s="167">
        <v>750</v>
      </c>
      <c r="E606" s="167">
        <v>870</v>
      </c>
      <c r="F606" s="187"/>
      <c r="G606" s="381">
        <f t="shared" si="54"/>
        <v>1618.2</v>
      </c>
      <c r="H606" s="380">
        <v>1</v>
      </c>
      <c r="I606" s="382">
        <f t="shared" si="55"/>
        <v>1618.2</v>
      </c>
    </row>
    <row r="607" spans="1:9" ht="12.75">
      <c r="A607" s="172" t="s">
        <v>65</v>
      </c>
      <c r="B607" s="173" t="s">
        <v>92</v>
      </c>
      <c r="C607" s="167">
        <v>315</v>
      </c>
      <c r="D607" s="167">
        <v>370</v>
      </c>
      <c r="E607" s="167">
        <v>380</v>
      </c>
      <c r="F607" s="187"/>
      <c r="G607" s="381">
        <f t="shared" si="54"/>
        <v>354.312</v>
      </c>
      <c r="H607" s="380">
        <v>1</v>
      </c>
      <c r="I607" s="382">
        <f t="shared" si="55"/>
        <v>354.312</v>
      </c>
    </row>
    <row r="608" spans="1:9" ht="12.75">
      <c r="A608" s="165" t="s">
        <v>65</v>
      </c>
      <c r="B608" s="166" t="s">
        <v>92</v>
      </c>
      <c r="C608" s="167">
        <v>330</v>
      </c>
      <c r="D608" s="167">
        <v>700</v>
      </c>
      <c r="E608" s="167">
        <v>850</v>
      </c>
      <c r="F608" s="187"/>
      <c r="G608" s="381">
        <f t="shared" si="54"/>
        <v>1570.8</v>
      </c>
      <c r="H608" s="380">
        <v>1</v>
      </c>
      <c r="I608" s="382">
        <f t="shared" si="55"/>
        <v>1570.8</v>
      </c>
    </row>
    <row r="609" spans="1:9" ht="12.75">
      <c r="A609" s="165" t="s">
        <v>65</v>
      </c>
      <c r="B609" s="166" t="s">
        <v>92</v>
      </c>
      <c r="C609" s="167">
        <v>355</v>
      </c>
      <c r="D609" s="167">
        <v>520</v>
      </c>
      <c r="E609" s="167">
        <v>740</v>
      </c>
      <c r="F609" s="187"/>
      <c r="G609" s="381">
        <f t="shared" si="54"/>
        <v>1092.832</v>
      </c>
      <c r="H609" s="380">
        <v>1</v>
      </c>
      <c r="I609" s="382">
        <f t="shared" si="55"/>
        <v>1092.832</v>
      </c>
    </row>
    <row r="610" spans="1:9" ht="12.75">
      <c r="A610" s="168" t="s">
        <v>65</v>
      </c>
      <c r="B610" s="166" t="s">
        <v>92</v>
      </c>
      <c r="C610" s="167">
        <v>360</v>
      </c>
      <c r="D610" s="167">
        <v>480</v>
      </c>
      <c r="E610" s="167">
        <v>760</v>
      </c>
      <c r="F610" s="187"/>
      <c r="G610" s="381">
        <f t="shared" si="54"/>
        <v>1050.624</v>
      </c>
      <c r="H610" s="380">
        <v>1</v>
      </c>
      <c r="I610" s="382">
        <f t="shared" si="55"/>
        <v>1050.624</v>
      </c>
    </row>
    <row r="611" spans="1:9" ht="12.75">
      <c r="A611" s="168" t="s">
        <v>65</v>
      </c>
      <c r="B611" s="166" t="s">
        <v>92</v>
      </c>
      <c r="C611" s="167">
        <v>370</v>
      </c>
      <c r="D611" s="167">
        <v>400</v>
      </c>
      <c r="E611" s="167">
        <v>1040</v>
      </c>
      <c r="F611" s="187"/>
      <c r="G611" s="381">
        <f t="shared" si="54"/>
        <v>1231.36</v>
      </c>
      <c r="H611" s="380">
        <v>1</v>
      </c>
      <c r="I611" s="382">
        <f t="shared" si="55"/>
        <v>1231.36</v>
      </c>
    </row>
    <row r="612" spans="1:9" ht="12.75">
      <c r="A612" s="160"/>
      <c r="B612" s="161"/>
      <c r="C612" s="162"/>
      <c r="D612" s="162"/>
      <c r="E612" s="162"/>
      <c r="F612" s="187"/>
      <c r="G612" s="377"/>
      <c r="H612" s="378"/>
      <c r="I612" s="377"/>
    </row>
    <row r="613" spans="1:9" ht="12.75">
      <c r="A613" s="178" t="s">
        <v>87</v>
      </c>
      <c r="B613" s="179" t="s">
        <v>34</v>
      </c>
      <c r="C613" s="116">
        <v>720</v>
      </c>
      <c r="D613" s="116"/>
      <c r="E613" s="116">
        <v>180</v>
      </c>
      <c r="F613" s="187"/>
      <c r="G613" s="355">
        <f aca="true" t="shared" si="56" ref="G613:G618">(3.14*(C613*C613)/4*E613*8/1000000)</f>
        <v>585.99936</v>
      </c>
      <c r="H613" s="356">
        <v>1</v>
      </c>
      <c r="I613" s="355">
        <f aca="true" t="shared" si="57" ref="I613:I618">G613*H613</f>
        <v>585.99936</v>
      </c>
    </row>
    <row r="614" spans="1:9" ht="12.75">
      <c r="A614" s="112" t="s">
        <v>87</v>
      </c>
      <c r="B614" s="179" t="s">
        <v>34</v>
      </c>
      <c r="C614" s="116">
        <v>790</v>
      </c>
      <c r="D614" s="116"/>
      <c r="E614" s="116">
        <v>175</v>
      </c>
      <c r="F614" s="187"/>
      <c r="G614" s="355">
        <f t="shared" si="56"/>
        <v>685.8859</v>
      </c>
      <c r="H614" s="356">
        <v>4</v>
      </c>
      <c r="I614" s="355">
        <f t="shared" si="57"/>
        <v>2743.5436</v>
      </c>
    </row>
    <row r="615" spans="1:9" ht="12.75">
      <c r="A615" s="112" t="s">
        <v>90</v>
      </c>
      <c r="B615" s="179" t="s">
        <v>34</v>
      </c>
      <c r="C615" s="116">
        <v>820</v>
      </c>
      <c r="D615" s="116"/>
      <c r="E615" s="116">
        <v>185</v>
      </c>
      <c r="F615" s="188"/>
      <c r="G615" s="355">
        <f t="shared" si="56"/>
        <v>781.19432</v>
      </c>
      <c r="H615" s="356">
        <v>2</v>
      </c>
      <c r="I615" s="355">
        <f t="shared" si="57"/>
        <v>1562.38864</v>
      </c>
    </row>
    <row r="616" spans="1:9" ht="12.75">
      <c r="A616" s="178" t="s">
        <v>87</v>
      </c>
      <c r="B616" s="179" t="s">
        <v>34</v>
      </c>
      <c r="C616" s="116">
        <v>820</v>
      </c>
      <c r="D616" s="116"/>
      <c r="E616" s="116">
        <v>195</v>
      </c>
      <c r="F616" s="187"/>
      <c r="G616" s="355">
        <f t="shared" si="56"/>
        <v>823.42104</v>
      </c>
      <c r="H616" s="356">
        <v>1</v>
      </c>
      <c r="I616" s="355">
        <f t="shared" si="57"/>
        <v>823.42104</v>
      </c>
    </row>
    <row r="617" spans="1:9" ht="12.75">
      <c r="A617" s="112" t="s">
        <v>90</v>
      </c>
      <c r="B617" s="179" t="s">
        <v>34</v>
      </c>
      <c r="C617" s="116">
        <v>860</v>
      </c>
      <c r="D617" s="116"/>
      <c r="E617" s="116">
        <v>175</v>
      </c>
      <c r="F617" s="188"/>
      <c r="G617" s="355">
        <f t="shared" si="56"/>
        <v>812.8204</v>
      </c>
      <c r="H617" s="356">
        <v>1</v>
      </c>
      <c r="I617" s="355">
        <f t="shared" si="57"/>
        <v>812.8204</v>
      </c>
    </row>
    <row r="618" spans="1:9" ht="12.75">
      <c r="A618" s="112" t="s">
        <v>90</v>
      </c>
      <c r="B618" s="179" t="s">
        <v>34</v>
      </c>
      <c r="C618" s="116">
        <v>860</v>
      </c>
      <c r="D618" s="116"/>
      <c r="E618" s="116">
        <v>190</v>
      </c>
      <c r="F618" s="187"/>
      <c r="G618" s="355">
        <f t="shared" si="56"/>
        <v>882.49072</v>
      </c>
      <c r="H618" s="356">
        <v>1</v>
      </c>
      <c r="I618" s="355">
        <f t="shared" si="57"/>
        <v>882.49072</v>
      </c>
    </row>
    <row r="619" spans="1:9" ht="12.75">
      <c r="A619" s="180" t="s">
        <v>87</v>
      </c>
      <c r="B619" s="181" t="s">
        <v>92</v>
      </c>
      <c r="C619" s="180">
        <v>65</v>
      </c>
      <c r="D619" s="180">
        <v>390</v>
      </c>
      <c r="E619" s="180">
        <v>565</v>
      </c>
      <c r="F619" s="187"/>
      <c r="G619" s="355">
        <f>C619*D619*E619*8/1000000</f>
        <v>114.582</v>
      </c>
      <c r="H619" s="389">
        <v>3</v>
      </c>
      <c r="I619" s="390">
        <f>G619*H619</f>
        <v>343.746</v>
      </c>
    </row>
    <row r="620" spans="1:9" ht="12.75">
      <c r="A620" s="112" t="s">
        <v>87</v>
      </c>
      <c r="B620" s="113" t="s">
        <v>92</v>
      </c>
      <c r="C620" s="116">
        <v>85</v>
      </c>
      <c r="D620" s="116">
        <v>445</v>
      </c>
      <c r="E620" s="116">
        <v>1075</v>
      </c>
      <c r="F620" s="187"/>
      <c r="G620" s="355">
        <f>C620*D620*E620*8/1000000</f>
        <v>325.295</v>
      </c>
      <c r="H620" s="356">
        <v>1</v>
      </c>
      <c r="I620" s="355">
        <f>G620*H620</f>
        <v>325.295</v>
      </c>
    </row>
    <row r="621" spans="1:9" ht="12.75">
      <c r="A621" s="182"/>
      <c r="B621" s="183"/>
      <c r="C621" s="184"/>
      <c r="D621" s="184"/>
      <c r="E621" s="184"/>
      <c r="F621" s="187"/>
      <c r="G621" s="391"/>
      <c r="H621" s="392"/>
      <c r="I621" s="391"/>
    </row>
    <row r="622" spans="1:9" ht="12.75">
      <c r="A622" s="185" t="s">
        <v>69</v>
      </c>
      <c r="B622" s="186" t="s">
        <v>40</v>
      </c>
      <c r="C622" s="187">
        <v>400</v>
      </c>
      <c r="D622" s="187">
        <v>230</v>
      </c>
      <c r="E622" s="188">
        <v>1900</v>
      </c>
      <c r="F622" s="187"/>
      <c r="G622" s="393">
        <v>1255</v>
      </c>
      <c r="H622" s="394">
        <v>1</v>
      </c>
      <c r="I622" s="395">
        <f aca="true" t="shared" si="58" ref="I622:I682">G622*H622</f>
        <v>1255</v>
      </c>
    </row>
    <row r="623" spans="1:9" ht="12.75">
      <c r="A623" s="189" t="s">
        <v>69</v>
      </c>
      <c r="B623" s="190" t="s">
        <v>35</v>
      </c>
      <c r="C623" s="187">
        <v>640</v>
      </c>
      <c r="D623" s="187">
        <v>170</v>
      </c>
      <c r="E623" s="187">
        <v>190</v>
      </c>
      <c r="F623" s="187"/>
      <c r="G623" s="393">
        <v>470</v>
      </c>
      <c r="H623" s="394">
        <v>1</v>
      </c>
      <c r="I623" s="395">
        <f t="shared" si="58"/>
        <v>470</v>
      </c>
    </row>
    <row r="624" spans="1:9" ht="12.75">
      <c r="A624" s="185" t="s">
        <v>69</v>
      </c>
      <c r="B624" s="186" t="s">
        <v>35</v>
      </c>
      <c r="C624" s="187">
        <v>700</v>
      </c>
      <c r="D624" s="188">
        <v>390</v>
      </c>
      <c r="E624" s="188">
        <v>250</v>
      </c>
      <c r="F624" s="187"/>
      <c r="G624" s="393">
        <v>545</v>
      </c>
      <c r="H624" s="394">
        <v>1</v>
      </c>
      <c r="I624" s="395">
        <f t="shared" si="58"/>
        <v>545</v>
      </c>
    </row>
    <row r="625" spans="1:9" ht="12.75">
      <c r="A625" s="185" t="s">
        <v>69</v>
      </c>
      <c r="B625" s="186" t="s">
        <v>35</v>
      </c>
      <c r="C625" s="188">
        <v>760</v>
      </c>
      <c r="D625" s="188">
        <v>420</v>
      </c>
      <c r="E625" s="188">
        <v>200</v>
      </c>
      <c r="F625" s="187"/>
      <c r="G625" s="393">
        <v>500</v>
      </c>
      <c r="H625" s="394">
        <v>16</v>
      </c>
      <c r="I625" s="395">
        <f t="shared" si="58"/>
        <v>8000</v>
      </c>
    </row>
    <row r="626" spans="1:9" ht="12.75">
      <c r="A626" s="192" t="s">
        <v>69</v>
      </c>
      <c r="B626" s="272" t="s">
        <v>34</v>
      </c>
      <c r="C626" s="192">
        <v>205</v>
      </c>
      <c r="D626" s="137"/>
      <c r="E626" s="192">
        <v>1610</v>
      </c>
      <c r="F626" s="187"/>
      <c r="G626" s="396">
        <v>420</v>
      </c>
      <c r="H626" s="397">
        <v>1</v>
      </c>
      <c r="I626" s="396">
        <f>G626*H626</f>
        <v>420</v>
      </c>
    </row>
    <row r="627" spans="1:9" ht="12.75">
      <c r="A627" s="192" t="s">
        <v>69</v>
      </c>
      <c r="B627" s="272" t="s">
        <v>34</v>
      </c>
      <c r="C627" s="192">
        <v>245</v>
      </c>
      <c r="D627" s="137"/>
      <c r="E627" s="192">
        <v>1710</v>
      </c>
      <c r="F627" s="187"/>
      <c r="G627" s="396">
        <v>690</v>
      </c>
      <c r="H627" s="397">
        <v>1</v>
      </c>
      <c r="I627" s="396">
        <f>G627*H627</f>
        <v>690</v>
      </c>
    </row>
    <row r="628" spans="1:9" ht="12.75">
      <c r="A628" s="192" t="s">
        <v>69</v>
      </c>
      <c r="B628" s="272" t="s">
        <v>34</v>
      </c>
      <c r="C628" s="192">
        <v>250</v>
      </c>
      <c r="D628" s="279"/>
      <c r="E628" s="192">
        <v>1690</v>
      </c>
      <c r="F628" s="187">
        <f>7.85*1.05</f>
        <v>8.2425</v>
      </c>
      <c r="G628" s="396">
        <v>690</v>
      </c>
      <c r="H628" s="397">
        <v>1</v>
      </c>
      <c r="I628" s="396">
        <f>G628*H628</f>
        <v>690</v>
      </c>
    </row>
    <row r="629" spans="1:9" ht="12.75">
      <c r="A629" s="191" t="s">
        <v>69</v>
      </c>
      <c r="B629" s="186" t="s">
        <v>92</v>
      </c>
      <c r="C629" s="188">
        <v>15</v>
      </c>
      <c r="D629" s="188">
        <v>65</v>
      </c>
      <c r="E629" s="188">
        <v>345</v>
      </c>
      <c r="F629" s="187"/>
      <c r="G629" s="393">
        <f aca="true" t="shared" si="59" ref="G629:G656">E629*D629*C629*7.85/1000000</f>
        <v>2.64054375</v>
      </c>
      <c r="H629" s="394">
        <v>1</v>
      </c>
      <c r="I629" s="395">
        <f t="shared" si="58"/>
        <v>2.64054375</v>
      </c>
    </row>
    <row r="630" spans="1:9" ht="12.75">
      <c r="A630" s="191" t="s">
        <v>69</v>
      </c>
      <c r="B630" s="186" t="s">
        <v>92</v>
      </c>
      <c r="C630" s="188">
        <v>18</v>
      </c>
      <c r="D630" s="188">
        <v>300</v>
      </c>
      <c r="E630" s="188">
        <v>740</v>
      </c>
      <c r="F630" s="187">
        <f>7.85*1.05</f>
        <v>8.2425</v>
      </c>
      <c r="G630" s="393">
        <f t="shared" si="59"/>
        <v>31.3686</v>
      </c>
      <c r="H630" s="394">
        <v>1</v>
      </c>
      <c r="I630" s="395">
        <f t="shared" si="58"/>
        <v>31.3686</v>
      </c>
    </row>
    <row r="631" spans="1:9" ht="12.75">
      <c r="A631" s="191" t="s">
        <v>69</v>
      </c>
      <c r="B631" s="186" t="s">
        <v>92</v>
      </c>
      <c r="C631" s="188">
        <v>22</v>
      </c>
      <c r="D631" s="188">
        <v>320</v>
      </c>
      <c r="E631" s="188">
        <v>325</v>
      </c>
      <c r="F631" s="187">
        <f>7.85*1.05</f>
        <v>8.2425</v>
      </c>
      <c r="G631" s="393">
        <f t="shared" si="59"/>
        <v>17.9608</v>
      </c>
      <c r="H631" s="394">
        <v>1</v>
      </c>
      <c r="I631" s="395">
        <f t="shared" si="58"/>
        <v>17.9608</v>
      </c>
    </row>
    <row r="632" spans="1:9" ht="12.75">
      <c r="A632" s="191" t="s">
        <v>69</v>
      </c>
      <c r="B632" s="186" t="s">
        <v>92</v>
      </c>
      <c r="C632" s="188">
        <v>29</v>
      </c>
      <c r="D632" s="188">
        <v>195</v>
      </c>
      <c r="E632" s="188">
        <v>410</v>
      </c>
      <c r="F632" s="187"/>
      <c r="G632" s="393">
        <f t="shared" si="59"/>
        <v>18.2006175</v>
      </c>
      <c r="H632" s="394">
        <v>1</v>
      </c>
      <c r="I632" s="395">
        <f t="shared" si="58"/>
        <v>18.2006175</v>
      </c>
    </row>
    <row r="633" spans="1:9" ht="12.75">
      <c r="A633" s="191" t="s">
        <v>69</v>
      </c>
      <c r="B633" s="186" t="s">
        <v>92</v>
      </c>
      <c r="C633" s="188">
        <v>30</v>
      </c>
      <c r="D633" s="188">
        <v>170</v>
      </c>
      <c r="E633" s="188">
        <v>240</v>
      </c>
      <c r="F633" s="187"/>
      <c r="G633" s="393">
        <f t="shared" si="59"/>
        <v>9.6084</v>
      </c>
      <c r="H633" s="394">
        <v>1</v>
      </c>
      <c r="I633" s="395">
        <f t="shared" si="58"/>
        <v>9.6084</v>
      </c>
    </row>
    <row r="634" spans="1:9" ht="12.75">
      <c r="A634" s="191" t="s">
        <v>69</v>
      </c>
      <c r="B634" s="186" t="s">
        <v>92</v>
      </c>
      <c r="C634" s="188">
        <v>40</v>
      </c>
      <c r="D634" s="188">
        <v>185</v>
      </c>
      <c r="E634" s="188">
        <v>555</v>
      </c>
      <c r="F634" s="34"/>
      <c r="G634" s="393">
        <f t="shared" si="59"/>
        <v>32.23995</v>
      </c>
      <c r="H634" s="394">
        <v>1</v>
      </c>
      <c r="I634" s="395">
        <f t="shared" si="58"/>
        <v>32.23995</v>
      </c>
    </row>
    <row r="635" spans="1:9" ht="12.75">
      <c r="A635" s="192" t="s">
        <v>69</v>
      </c>
      <c r="B635" s="193" t="s">
        <v>92</v>
      </c>
      <c r="C635" s="188">
        <v>40</v>
      </c>
      <c r="D635" s="188">
        <v>300</v>
      </c>
      <c r="E635" s="188">
        <v>475</v>
      </c>
      <c r="F635" s="187"/>
      <c r="G635" s="393">
        <f>45*300*475*7.85/1000000</f>
        <v>50.338125</v>
      </c>
      <c r="H635" s="394">
        <v>4</v>
      </c>
      <c r="I635" s="395">
        <f t="shared" si="58"/>
        <v>201.3525</v>
      </c>
    </row>
    <row r="636" spans="1:9" ht="12.75">
      <c r="A636" s="191" t="s">
        <v>69</v>
      </c>
      <c r="B636" s="186" t="s">
        <v>92</v>
      </c>
      <c r="C636" s="188">
        <v>40</v>
      </c>
      <c r="D636" s="188">
        <v>375</v>
      </c>
      <c r="E636" s="188">
        <v>760</v>
      </c>
      <c r="F636" s="253"/>
      <c r="G636" s="393">
        <f t="shared" si="59"/>
        <v>89.49</v>
      </c>
      <c r="H636" s="394">
        <v>1</v>
      </c>
      <c r="I636" s="395">
        <f t="shared" si="58"/>
        <v>89.49</v>
      </c>
    </row>
    <row r="637" spans="1:9" ht="12.75">
      <c r="A637" s="191" t="s">
        <v>69</v>
      </c>
      <c r="B637" s="186" t="s">
        <v>101</v>
      </c>
      <c r="C637" s="188">
        <v>42</v>
      </c>
      <c r="D637" s="188">
        <v>460</v>
      </c>
      <c r="E637" s="188">
        <v>510</v>
      </c>
      <c r="F637" s="188"/>
      <c r="G637" s="393">
        <f t="shared" si="59"/>
        <v>77.34762</v>
      </c>
      <c r="H637" s="394">
        <v>1</v>
      </c>
      <c r="I637" s="395">
        <f t="shared" si="58"/>
        <v>77.34762</v>
      </c>
    </row>
    <row r="638" spans="1:9" ht="12.75">
      <c r="A638" s="191" t="s">
        <v>69</v>
      </c>
      <c r="B638" s="186" t="s">
        <v>101</v>
      </c>
      <c r="C638" s="188">
        <v>50</v>
      </c>
      <c r="D638" s="188">
        <v>111</v>
      </c>
      <c r="E638" s="188">
        <v>300</v>
      </c>
      <c r="F638" s="253"/>
      <c r="G638" s="393">
        <f t="shared" si="59"/>
        <v>13.07025</v>
      </c>
      <c r="H638" s="394">
        <v>1</v>
      </c>
      <c r="I638" s="395">
        <f t="shared" si="58"/>
        <v>13.07025</v>
      </c>
    </row>
    <row r="639" spans="1:9" ht="12.75">
      <c r="A639" s="191" t="s">
        <v>69</v>
      </c>
      <c r="B639" s="186" t="s">
        <v>92</v>
      </c>
      <c r="C639" s="188">
        <v>51</v>
      </c>
      <c r="D639" s="188">
        <v>130</v>
      </c>
      <c r="E639" s="188">
        <v>380</v>
      </c>
      <c r="F639" s="188"/>
      <c r="G639" s="393">
        <f t="shared" si="59"/>
        <v>19.77729</v>
      </c>
      <c r="H639" s="394">
        <v>1</v>
      </c>
      <c r="I639" s="395">
        <f t="shared" si="58"/>
        <v>19.77729</v>
      </c>
    </row>
    <row r="640" spans="1:9" ht="12.75">
      <c r="A640" s="191" t="s">
        <v>69</v>
      </c>
      <c r="B640" s="186" t="s">
        <v>92</v>
      </c>
      <c r="C640" s="188">
        <v>55</v>
      </c>
      <c r="D640" s="188">
        <v>83</v>
      </c>
      <c r="E640" s="188">
        <v>355</v>
      </c>
      <c r="F640" s="187"/>
      <c r="G640" s="393">
        <f t="shared" si="59"/>
        <v>12.72151375</v>
      </c>
      <c r="H640" s="394">
        <v>1</v>
      </c>
      <c r="I640" s="395">
        <f t="shared" si="58"/>
        <v>12.72151375</v>
      </c>
    </row>
    <row r="641" spans="1:9" ht="12.75">
      <c r="A641" s="191" t="s">
        <v>69</v>
      </c>
      <c r="B641" s="186" t="s">
        <v>92</v>
      </c>
      <c r="C641" s="187">
        <v>55</v>
      </c>
      <c r="D641" s="187">
        <v>310</v>
      </c>
      <c r="E641" s="188">
        <v>430</v>
      </c>
      <c r="F641" s="187"/>
      <c r="G641" s="393">
        <f t="shared" si="59"/>
        <v>57.552275</v>
      </c>
      <c r="H641" s="394">
        <v>1</v>
      </c>
      <c r="I641" s="395">
        <f t="shared" si="58"/>
        <v>57.552275</v>
      </c>
    </row>
    <row r="642" spans="1:9" ht="12.75">
      <c r="A642" s="191" t="s">
        <v>69</v>
      </c>
      <c r="B642" s="186" t="s">
        <v>92</v>
      </c>
      <c r="C642" s="188">
        <v>59</v>
      </c>
      <c r="D642" s="188">
        <v>150</v>
      </c>
      <c r="E642" s="188">
        <v>235</v>
      </c>
      <c r="F642" s="197"/>
      <c r="G642" s="393">
        <f t="shared" si="59"/>
        <v>16.3260375</v>
      </c>
      <c r="H642" s="394">
        <v>1</v>
      </c>
      <c r="I642" s="395">
        <f t="shared" si="58"/>
        <v>16.3260375</v>
      </c>
    </row>
    <row r="643" spans="1:9" ht="12.75">
      <c r="A643" s="191" t="s">
        <v>69</v>
      </c>
      <c r="B643" s="186" t="s">
        <v>92</v>
      </c>
      <c r="C643" s="187">
        <v>60</v>
      </c>
      <c r="D643" s="187">
        <v>100</v>
      </c>
      <c r="E643" s="188">
        <v>275</v>
      </c>
      <c r="F643" s="188"/>
      <c r="G643" s="393">
        <f t="shared" si="59"/>
        <v>12.9525</v>
      </c>
      <c r="H643" s="394">
        <v>1</v>
      </c>
      <c r="I643" s="395">
        <f t="shared" si="58"/>
        <v>12.9525</v>
      </c>
    </row>
    <row r="644" spans="1:9" ht="12.75">
      <c r="A644" s="185" t="s">
        <v>69</v>
      </c>
      <c r="B644" s="186" t="s">
        <v>92</v>
      </c>
      <c r="C644" s="194">
        <v>60</v>
      </c>
      <c r="D644" s="194">
        <v>150</v>
      </c>
      <c r="E644" s="195">
        <v>240</v>
      </c>
      <c r="F644" s="187"/>
      <c r="G644" s="393">
        <f t="shared" si="59"/>
        <v>16.956</v>
      </c>
      <c r="H644" s="398">
        <v>1</v>
      </c>
      <c r="I644" s="395">
        <f t="shared" si="58"/>
        <v>16.956</v>
      </c>
    </row>
    <row r="645" spans="1:9" ht="12.75">
      <c r="A645" s="191" t="s">
        <v>69</v>
      </c>
      <c r="B645" s="186" t="s">
        <v>92</v>
      </c>
      <c r="C645" s="188">
        <v>60</v>
      </c>
      <c r="D645" s="188">
        <v>163</v>
      </c>
      <c r="E645" s="188">
        <v>585</v>
      </c>
      <c r="F645" s="187"/>
      <c r="G645" s="393">
        <f t="shared" si="59"/>
        <v>44.912205</v>
      </c>
      <c r="H645" s="394">
        <v>1</v>
      </c>
      <c r="I645" s="395">
        <f t="shared" si="58"/>
        <v>44.912205</v>
      </c>
    </row>
    <row r="646" spans="1:9" ht="12.75">
      <c r="A646" s="191" t="s">
        <v>69</v>
      </c>
      <c r="B646" s="186" t="s">
        <v>92</v>
      </c>
      <c r="C646" s="188">
        <v>61</v>
      </c>
      <c r="D646" s="188">
        <v>82</v>
      </c>
      <c r="E646" s="188">
        <v>300</v>
      </c>
      <c r="F646" s="187"/>
      <c r="G646" s="393">
        <f t="shared" si="59"/>
        <v>11.77971</v>
      </c>
      <c r="H646" s="394">
        <v>1</v>
      </c>
      <c r="I646" s="395">
        <f t="shared" si="58"/>
        <v>11.77971</v>
      </c>
    </row>
    <row r="647" spans="1:9" ht="12.75">
      <c r="A647" s="191" t="s">
        <v>69</v>
      </c>
      <c r="B647" s="186" t="s">
        <v>92</v>
      </c>
      <c r="C647" s="188">
        <v>65</v>
      </c>
      <c r="D647" s="188">
        <v>80</v>
      </c>
      <c r="E647" s="188">
        <v>320</v>
      </c>
      <c r="F647" s="187"/>
      <c r="G647" s="393">
        <f t="shared" si="59"/>
        <v>13.0624</v>
      </c>
      <c r="H647" s="394">
        <v>1</v>
      </c>
      <c r="I647" s="395">
        <f t="shared" si="58"/>
        <v>13.0624</v>
      </c>
    </row>
    <row r="648" spans="1:9" ht="12.75">
      <c r="A648" s="191" t="s">
        <v>69</v>
      </c>
      <c r="B648" s="186" t="s">
        <v>92</v>
      </c>
      <c r="C648" s="188">
        <v>65</v>
      </c>
      <c r="D648" s="188">
        <v>185</v>
      </c>
      <c r="E648" s="188">
        <v>320</v>
      </c>
      <c r="F648" s="187"/>
      <c r="G648" s="393">
        <f t="shared" si="59"/>
        <v>30.2068</v>
      </c>
      <c r="H648" s="394">
        <v>1</v>
      </c>
      <c r="I648" s="395">
        <f t="shared" si="58"/>
        <v>30.2068</v>
      </c>
    </row>
    <row r="649" spans="1:9" ht="12.75">
      <c r="A649" s="191" t="s">
        <v>69</v>
      </c>
      <c r="B649" s="186" t="s">
        <v>101</v>
      </c>
      <c r="C649" s="188">
        <v>70</v>
      </c>
      <c r="D649" s="188">
        <v>80</v>
      </c>
      <c r="E649" s="188">
        <v>510</v>
      </c>
      <c r="F649" s="187"/>
      <c r="G649" s="393">
        <f t="shared" si="59"/>
        <v>22.4196</v>
      </c>
      <c r="H649" s="394">
        <v>1</v>
      </c>
      <c r="I649" s="395">
        <f t="shared" si="58"/>
        <v>22.4196</v>
      </c>
    </row>
    <row r="650" spans="1:9" ht="12.75">
      <c r="A650" s="191" t="s">
        <v>69</v>
      </c>
      <c r="B650" s="186" t="s">
        <v>92</v>
      </c>
      <c r="C650" s="188">
        <v>70</v>
      </c>
      <c r="D650" s="188">
        <v>175</v>
      </c>
      <c r="E650" s="188">
        <v>330</v>
      </c>
      <c r="F650" s="187"/>
      <c r="G650" s="393">
        <f t="shared" si="59"/>
        <v>31.733625</v>
      </c>
      <c r="H650" s="394">
        <v>1</v>
      </c>
      <c r="I650" s="395">
        <f t="shared" si="58"/>
        <v>31.733625</v>
      </c>
    </row>
    <row r="651" spans="1:9" ht="12.75">
      <c r="A651" s="191" t="s">
        <v>69</v>
      </c>
      <c r="B651" s="186" t="s">
        <v>92</v>
      </c>
      <c r="C651" s="188">
        <v>70</v>
      </c>
      <c r="D651" s="188">
        <v>210</v>
      </c>
      <c r="E651" s="188">
        <v>260</v>
      </c>
      <c r="F651" s="253"/>
      <c r="G651" s="393">
        <f t="shared" si="59"/>
        <v>30.0027</v>
      </c>
      <c r="H651" s="394">
        <v>1</v>
      </c>
      <c r="I651" s="395">
        <f t="shared" si="58"/>
        <v>30.0027</v>
      </c>
    </row>
    <row r="652" spans="1:9" ht="12.75">
      <c r="A652" s="191" t="s">
        <v>69</v>
      </c>
      <c r="B652" s="186" t="s">
        <v>92</v>
      </c>
      <c r="C652" s="188">
        <v>75</v>
      </c>
      <c r="D652" s="188">
        <v>200</v>
      </c>
      <c r="E652" s="188">
        <v>713</v>
      </c>
      <c r="F652" s="187"/>
      <c r="G652" s="393">
        <f t="shared" si="59"/>
        <v>83.95575</v>
      </c>
      <c r="H652" s="394">
        <v>1</v>
      </c>
      <c r="I652" s="395">
        <f t="shared" si="58"/>
        <v>83.95575</v>
      </c>
    </row>
    <row r="653" spans="1:9" ht="12.75">
      <c r="A653" s="191" t="s">
        <v>69</v>
      </c>
      <c r="B653" s="186" t="s">
        <v>92</v>
      </c>
      <c r="C653" s="188">
        <v>79</v>
      </c>
      <c r="D653" s="188">
        <v>147</v>
      </c>
      <c r="E653" s="188">
        <v>320</v>
      </c>
      <c r="F653" s="253"/>
      <c r="G653" s="393">
        <f t="shared" si="59"/>
        <v>29.171856</v>
      </c>
      <c r="H653" s="394">
        <v>1</v>
      </c>
      <c r="I653" s="395">
        <f t="shared" si="58"/>
        <v>29.171856</v>
      </c>
    </row>
    <row r="654" spans="1:9" ht="12.75">
      <c r="A654" s="191" t="s">
        <v>69</v>
      </c>
      <c r="B654" s="186" t="s">
        <v>92</v>
      </c>
      <c r="C654" s="194">
        <v>80</v>
      </c>
      <c r="D654" s="194">
        <v>110</v>
      </c>
      <c r="E654" s="194">
        <v>520</v>
      </c>
      <c r="F654" s="253"/>
      <c r="G654" s="393">
        <f t="shared" si="59"/>
        <v>35.9216</v>
      </c>
      <c r="H654" s="398">
        <v>1</v>
      </c>
      <c r="I654" s="395">
        <f t="shared" si="58"/>
        <v>35.9216</v>
      </c>
    </row>
    <row r="655" spans="1:9" ht="12.75">
      <c r="A655" s="191" t="s">
        <v>69</v>
      </c>
      <c r="B655" s="186" t="s">
        <v>92</v>
      </c>
      <c r="C655" s="194">
        <v>80</v>
      </c>
      <c r="D655" s="194">
        <v>275</v>
      </c>
      <c r="E655" s="194">
        <v>564</v>
      </c>
      <c r="F655" s="187"/>
      <c r="G655" s="393">
        <f t="shared" si="59"/>
        <v>97.4028</v>
      </c>
      <c r="H655" s="398">
        <v>1</v>
      </c>
      <c r="I655" s="395">
        <f t="shared" si="58"/>
        <v>97.4028</v>
      </c>
    </row>
    <row r="656" spans="1:9" ht="12.75">
      <c r="A656" s="191" t="s">
        <v>69</v>
      </c>
      <c r="B656" s="186" t="s">
        <v>92</v>
      </c>
      <c r="C656" s="194">
        <v>80</v>
      </c>
      <c r="D656" s="194">
        <v>530</v>
      </c>
      <c r="E656" s="194">
        <v>1520</v>
      </c>
      <c r="F656" s="187"/>
      <c r="G656" s="393">
        <f t="shared" si="59"/>
        <v>505.9168</v>
      </c>
      <c r="H656" s="398">
        <v>1</v>
      </c>
      <c r="I656" s="395">
        <f t="shared" si="58"/>
        <v>505.9168</v>
      </c>
    </row>
    <row r="657" spans="1:9" ht="12.75">
      <c r="A657" s="191" t="s">
        <v>69</v>
      </c>
      <c r="B657" s="186" t="s">
        <v>114</v>
      </c>
      <c r="C657" s="194">
        <v>80</v>
      </c>
      <c r="D657" s="194" t="s">
        <v>99</v>
      </c>
      <c r="E657" s="194" t="s">
        <v>100</v>
      </c>
      <c r="F657" s="253"/>
      <c r="G657" s="393">
        <v>60</v>
      </c>
      <c r="H657" s="398">
        <v>1</v>
      </c>
      <c r="I657" s="395">
        <f t="shared" si="58"/>
        <v>60</v>
      </c>
    </row>
    <row r="658" spans="1:9" ht="12.75">
      <c r="A658" s="185" t="s">
        <v>69</v>
      </c>
      <c r="B658" s="186" t="s">
        <v>92</v>
      </c>
      <c r="C658" s="194">
        <v>85</v>
      </c>
      <c r="D658" s="194">
        <v>145</v>
      </c>
      <c r="E658" s="195">
        <v>670</v>
      </c>
      <c r="F658" s="253"/>
      <c r="G658" s="393">
        <f aca="true" t="shared" si="60" ref="G658:G682">E658*D658*C658*7.85/1000000</f>
        <v>64.8233375</v>
      </c>
      <c r="H658" s="398">
        <v>1</v>
      </c>
      <c r="I658" s="395">
        <f t="shared" si="58"/>
        <v>64.8233375</v>
      </c>
    </row>
    <row r="659" spans="1:9" ht="12.75">
      <c r="A659" s="191" t="s">
        <v>69</v>
      </c>
      <c r="B659" s="186" t="s">
        <v>92</v>
      </c>
      <c r="C659" s="188">
        <v>85</v>
      </c>
      <c r="D659" s="188">
        <v>380</v>
      </c>
      <c r="E659" s="188">
        <v>400</v>
      </c>
      <c r="F659" s="253"/>
      <c r="G659" s="393">
        <f t="shared" si="60"/>
        <v>101.422</v>
      </c>
      <c r="H659" s="394">
        <v>1</v>
      </c>
      <c r="I659" s="395">
        <f t="shared" si="58"/>
        <v>101.422</v>
      </c>
    </row>
    <row r="660" spans="1:9" ht="12.75">
      <c r="A660" s="185" t="s">
        <v>69</v>
      </c>
      <c r="B660" s="186" t="s">
        <v>101</v>
      </c>
      <c r="C660" s="187">
        <v>100</v>
      </c>
      <c r="D660" s="187">
        <v>145</v>
      </c>
      <c r="E660" s="187">
        <v>550</v>
      </c>
      <c r="G660" s="393">
        <f t="shared" si="60"/>
        <v>62.60375</v>
      </c>
      <c r="H660" s="394">
        <v>1</v>
      </c>
      <c r="I660" s="395">
        <f t="shared" si="58"/>
        <v>62.60375</v>
      </c>
    </row>
    <row r="661" spans="1:9" ht="12.75">
      <c r="A661" s="185" t="s">
        <v>69</v>
      </c>
      <c r="B661" s="186" t="s">
        <v>92</v>
      </c>
      <c r="C661" s="194">
        <v>100</v>
      </c>
      <c r="D661" s="194">
        <v>195</v>
      </c>
      <c r="E661" s="195">
        <v>235</v>
      </c>
      <c r="F661" s="187"/>
      <c r="G661" s="393">
        <f t="shared" si="60"/>
        <v>35.972625</v>
      </c>
      <c r="H661" s="398">
        <v>1</v>
      </c>
      <c r="I661" s="395">
        <f t="shared" si="58"/>
        <v>35.972625</v>
      </c>
    </row>
    <row r="662" spans="1:9" ht="12.75">
      <c r="A662" s="192" t="s">
        <v>69</v>
      </c>
      <c r="B662" s="193" t="s">
        <v>101</v>
      </c>
      <c r="C662" s="192">
        <v>100</v>
      </c>
      <c r="D662" s="192">
        <v>220</v>
      </c>
      <c r="E662" s="192">
        <v>230</v>
      </c>
      <c r="F662" s="187"/>
      <c r="G662" s="393">
        <f t="shared" si="60"/>
        <v>39.721</v>
      </c>
      <c r="H662" s="397">
        <v>1</v>
      </c>
      <c r="I662" s="399">
        <v>40</v>
      </c>
    </row>
    <row r="663" spans="1:9" ht="12.75">
      <c r="A663" s="185" t="s">
        <v>69</v>
      </c>
      <c r="B663" s="186" t="s">
        <v>92</v>
      </c>
      <c r="C663" s="187">
        <v>105</v>
      </c>
      <c r="D663" s="187">
        <v>233</v>
      </c>
      <c r="E663" s="188">
        <v>505</v>
      </c>
      <c r="F663" s="187"/>
      <c r="G663" s="393">
        <f t="shared" si="60"/>
        <v>96.98537625</v>
      </c>
      <c r="H663" s="394">
        <v>1</v>
      </c>
      <c r="I663" s="395">
        <f t="shared" si="58"/>
        <v>96.98537625</v>
      </c>
    </row>
    <row r="664" spans="1:9" ht="12.75">
      <c r="A664" s="192" t="s">
        <v>69</v>
      </c>
      <c r="B664" s="193" t="s">
        <v>101</v>
      </c>
      <c r="C664" s="192" t="s">
        <v>106</v>
      </c>
      <c r="D664" s="192">
        <v>300</v>
      </c>
      <c r="E664" s="192">
        <v>320</v>
      </c>
      <c r="F664" s="187"/>
      <c r="G664" s="399">
        <v>85</v>
      </c>
      <c r="H664" s="397">
        <v>1</v>
      </c>
      <c r="I664" s="399">
        <v>85</v>
      </c>
    </row>
    <row r="665" spans="1:9" ht="12.75">
      <c r="A665" s="185" t="s">
        <v>69</v>
      </c>
      <c r="B665" s="186" t="s">
        <v>92</v>
      </c>
      <c r="C665" s="187">
        <v>115</v>
      </c>
      <c r="D665" s="187">
        <v>125</v>
      </c>
      <c r="E665" s="188">
        <v>555</v>
      </c>
      <c r="F665" s="187"/>
      <c r="G665" s="393">
        <f t="shared" si="60"/>
        <v>62.62828125</v>
      </c>
      <c r="H665" s="394">
        <v>1</v>
      </c>
      <c r="I665" s="395">
        <f t="shared" si="58"/>
        <v>62.62828125</v>
      </c>
    </row>
    <row r="666" spans="1:9" ht="12.75">
      <c r="A666" s="185" t="s">
        <v>69</v>
      </c>
      <c r="B666" s="186" t="s">
        <v>92</v>
      </c>
      <c r="C666" s="194">
        <v>120</v>
      </c>
      <c r="D666" s="194">
        <v>130</v>
      </c>
      <c r="E666" s="195">
        <v>665</v>
      </c>
      <c r="F666" s="187"/>
      <c r="G666" s="393">
        <f t="shared" si="60"/>
        <v>81.4359</v>
      </c>
      <c r="H666" s="398">
        <v>1</v>
      </c>
      <c r="I666" s="395">
        <f t="shared" si="58"/>
        <v>81.4359</v>
      </c>
    </row>
    <row r="667" spans="1:9" ht="12.75">
      <c r="A667" s="185" t="s">
        <v>69</v>
      </c>
      <c r="B667" s="186" t="s">
        <v>92</v>
      </c>
      <c r="C667" s="187">
        <v>125</v>
      </c>
      <c r="D667" s="187">
        <v>130</v>
      </c>
      <c r="E667" s="187">
        <v>420</v>
      </c>
      <c r="F667" s="187"/>
      <c r="G667" s="393">
        <f t="shared" si="60"/>
        <v>53.57625</v>
      </c>
      <c r="H667" s="394">
        <v>1</v>
      </c>
      <c r="I667" s="395">
        <f t="shared" si="58"/>
        <v>53.57625</v>
      </c>
    </row>
    <row r="668" spans="1:9" ht="12.75">
      <c r="A668" s="185" t="s">
        <v>69</v>
      </c>
      <c r="B668" s="186" t="s">
        <v>92</v>
      </c>
      <c r="C668" s="191">
        <v>130</v>
      </c>
      <c r="D668" s="191">
        <v>130</v>
      </c>
      <c r="E668" s="196" t="s">
        <v>111</v>
      </c>
      <c r="F668" s="188"/>
      <c r="G668" s="393">
        <f t="shared" si="60"/>
        <v>25.20635</v>
      </c>
      <c r="H668" s="398">
        <v>1</v>
      </c>
      <c r="I668" s="393">
        <f t="shared" si="58"/>
        <v>25.20635</v>
      </c>
    </row>
    <row r="669" spans="1:9" ht="12.75">
      <c r="A669" s="185" t="s">
        <v>69</v>
      </c>
      <c r="B669" s="186" t="s">
        <v>92</v>
      </c>
      <c r="C669" s="187">
        <v>135</v>
      </c>
      <c r="D669" s="187">
        <v>160</v>
      </c>
      <c r="E669" s="188">
        <v>555</v>
      </c>
      <c r="F669" s="188"/>
      <c r="G669" s="393">
        <f t="shared" si="60"/>
        <v>94.1058</v>
      </c>
      <c r="H669" s="394">
        <v>1</v>
      </c>
      <c r="I669" s="395">
        <f t="shared" si="58"/>
        <v>94.1058</v>
      </c>
    </row>
    <row r="670" spans="1:9" ht="12.75">
      <c r="A670" s="185" t="s">
        <v>69</v>
      </c>
      <c r="B670" s="186" t="s">
        <v>92</v>
      </c>
      <c r="C670" s="194">
        <v>140</v>
      </c>
      <c r="D670" s="194">
        <v>185</v>
      </c>
      <c r="E670" s="195">
        <v>218</v>
      </c>
      <c r="F670" s="162"/>
      <c r="G670" s="393">
        <f t="shared" si="60"/>
        <v>44.32267</v>
      </c>
      <c r="H670" s="398">
        <v>1</v>
      </c>
      <c r="I670" s="395">
        <f t="shared" si="58"/>
        <v>44.32267</v>
      </c>
    </row>
    <row r="671" spans="1:9" ht="12.75">
      <c r="A671" s="185" t="s">
        <v>69</v>
      </c>
      <c r="B671" s="186" t="s">
        <v>92</v>
      </c>
      <c r="C671" s="194">
        <v>150</v>
      </c>
      <c r="D671" s="194">
        <v>175</v>
      </c>
      <c r="E671" s="195">
        <v>2050</v>
      </c>
      <c r="F671" s="94">
        <f>7.85*1.05</f>
        <v>8.2425</v>
      </c>
      <c r="G671" s="393">
        <f t="shared" si="60"/>
        <v>422.428125</v>
      </c>
      <c r="H671" s="398">
        <v>1</v>
      </c>
      <c r="I671" s="395">
        <f t="shared" si="58"/>
        <v>422.428125</v>
      </c>
    </row>
    <row r="672" spans="1:9" ht="12.75">
      <c r="A672" s="185" t="s">
        <v>69</v>
      </c>
      <c r="B672" s="186" t="s">
        <v>92</v>
      </c>
      <c r="C672" s="194">
        <v>155</v>
      </c>
      <c r="D672" s="194">
        <v>158</v>
      </c>
      <c r="E672" s="195">
        <v>555</v>
      </c>
      <c r="F672" s="162"/>
      <c r="G672" s="393">
        <f t="shared" si="60"/>
        <v>106.6968075</v>
      </c>
      <c r="H672" s="398">
        <v>1</v>
      </c>
      <c r="I672" s="395">
        <f t="shared" si="58"/>
        <v>106.6968075</v>
      </c>
    </row>
    <row r="673" spans="1:9" ht="12.75">
      <c r="A673" s="185" t="s">
        <v>69</v>
      </c>
      <c r="B673" s="186" t="s">
        <v>92</v>
      </c>
      <c r="C673" s="194">
        <v>155</v>
      </c>
      <c r="D673" s="194">
        <v>175</v>
      </c>
      <c r="E673" s="195">
        <v>2060</v>
      </c>
      <c r="F673" s="33">
        <v>7.85</v>
      </c>
      <c r="G673" s="393">
        <f t="shared" si="60"/>
        <v>438.638375</v>
      </c>
      <c r="H673" s="398">
        <v>1</v>
      </c>
      <c r="I673" s="395">
        <f t="shared" si="58"/>
        <v>438.638375</v>
      </c>
    </row>
    <row r="674" spans="1:9" ht="12.75">
      <c r="A674" s="185" t="s">
        <v>69</v>
      </c>
      <c r="B674" s="186" t="s">
        <v>92</v>
      </c>
      <c r="C674" s="194">
        <v>160</v>
      </c>
      <c r="D674" s="194">
        <v>170</v>
      </c>
      <c r="E674" s="195">
        <v>290</v>
      </c>
      <c r="F674" s="33">
        <v>7.85</v>
      </c>
      <c r="G674" s="393">
        <f t="shared" si="60"/>
        <v>61.9208</v>
      </c>
      <c r="H674" s="398">
        <v>1</v>
      </c>
      <c r="I674" s="395">
        <f t="shared" si="58"/>
        <v>61.9208</v>
      </c>
    </row>
    <row r="675" spans="1:9" ht="12.75">
      <c r="A675" s="185" t="s">
        <v>69</v>
      </c>
      <c r="B675" s="186" t="s">
        <v>92</v>
      </c>
      <c r="C675" s="194">
        <v>170</v>
      </c>
      <c r="D675" s="194">
        <v>310</v>
      </c>
      <c r="E675" s="195">
        <v>380</v>
      </c>
      <c r="F675" s="33">
        <v>7.85</v>
      </c>
      <c r="G675" s="393">
        <f t="shared" si="60"/>
        <v>157.2041</v>
      </c>
      <c r="H675" s="398">
        <v>1</v>
      </c>
      <c r="I675" s="395">
        <f t="shared" si="58"/>
        <v>157.2041</v>
      </c>
    </row>
    <row r="676" spans="1:9" ht="12.75">
      <c r="A676" s="185" t="s">
        <v>69</v>
      </c>
      <c r="B676" s="186" t="s">
        <v>92</v>
      </c>
      <c r="C676" s="194">
        <v>180</v>
      </c>
      <c r="D676" s="194">
        <v>290</v>
      </c>
      <c r="E676" s="195">
        <v>3090</v>
      </c>
      <c r="F676" s="33">
        <v>7.85</v>
      </c>
      <c r="G676" s="393">
        <f t="shared" si="60"/>
        <v>1266.1893</v>
      </c>
      <c r="H676" s="398">
        <v>1</v>
      </c>
      <c r="I676" s="395">
        <f t="shared" si="58"/>
        <v>1266.1893</v>
      </c>
    </row>
    <row r="677" spans="1:9" ht="12.75">
      <c r="A677" s="253" t="s">
        <v>69</v>
      </c>
      <c r="B677" s="273" t="s">
        <v>92</v>
      </c>
      <c r="C677" s="253">
        <v>180</v>
      </c>
      <c r="D677" s="253">
        <v>290</v>
      </c>
      <c r="E677" s="280">
        <v>1135</v>
      </c>
      <c r="F677" s="33">
        <v>7.85</v>
      </c>
      <c r="G677" s="400">
        <v>470</v>
      </c>
      <c r="H677" s="401">
        <v>1</v>
      </c>
      <c r="I677" s="400">
        <f>H677*G677</f>
        <v>470</v>
      </c>
    </row>
    <row r="678" spans="1:9" ht="12.75">
      <c r="A678" s="185" t="s">
        <v>69</v>
      </c>
      <c r="B678" s="186" t="s">
        <v>92</v>
      </c>
      <c r="C678" s="187">
        <v>185</v>
      </c>
      <c r="D678" s="187">
        <v>195</v>
      </c>
      <c r="E678" s="187">
        <v>715</v>
      </c>
      <c r="F678" s="33">
        <v>7.85</v>
      </c>
      <c r="G678" s="393">
        <f t="shared" si="60"/>
        <v>202.47995625</v>
      </c>
      <c r="H678" s="394">
        <v>1</v>
      </c>
      <c r="I678" s="395">
        <f t="shared" si="58"/>
        <v>202.47995625</v>
      </c>
    </row>
    <row r="679" spans="1:9" ht="12.75">
      <c r="A679" s="192" t="s">
        <v>69</v>
      </c>
      <c r="B679" s="193" t="s">
        <v>101</v>
      </c>
      <c r="C679" s="192">
        <v>190</v>
      </c>
      <c r="D679" s="192">
        <v>220</v>
      </c>
      <c r="E679" s="192" t="s">
        <v>107</v>
      </c>
      <c r="F679" s="76">
        <v>7.85</v>
      </c>
      <c r="G679" s="399">
        <v>111</v>
      </c>
      <c r="H679" s="397">
        <v>1</v>
      </c>
      <c r="I679" s="399">
        <v>111</v>
      </c>
    </row>
    <row r="680" spans="1:9" ht="12.75">
      <c r="A680" s="192" t="s">
        <v>69</v>
      </c>
      <c r="B680" s="193" t="s">
        <v>101</v>
      </c>
      <c r="C680" s="192">
        <v>200</v>
      </c>
      <c r="D680" s="192">
        <v>200</v>
      </c>
      <c r="E680" s="192">
        <v>2500</v>
      </c>
      <c r="F680" s="33">
        <v>7.85</v>
      </c>
      <c r="G680" s="396">
        <v>800</v>
      </c>
      <c r="H680" s="397">
        <v>1</v>
      </c>
      <c r="I680" s="396">
        <v>800</v>
      </c>
    </row>
    <row r="681" spans="1:9" ht="12.75">
      <c r="A681" s="185" t="s">
        <v>69</v>
      </c>
      <c r="B681" s="186" t="s">
        <v>92</v>
      </c>
      <c r="C681" s="187">
        <v>230</v>
      </c>
      <c r="D681" s="187">
        <v>280</v>
      </c>
      <c r="E681" s="187">
        <v>450</v>
      </c>
      <c r="F681" s="76">
        <v>7.85</v>
      </c>
      <c r="G681" s="393">
        <f t="shared" si="60"/>
        <v>227.493</v>
      </c>
      <c r="H681" s="394">
        <v>1</v>
      </c>
      <c r="I681" s="395">
        <f t="shared" si="58"/>
        <v>227.493</v>
      </c>
    </row>
    <row r="682" spans="1:9" ht="12.75">
      <c r="A682" s="185" t="s">
        <v>69</v>
      </c>
      <c r="B682" s="186" t="s">
        <v>92</v>
      </c>
      <c r="C682" s="187">
        <v>250</v>
      </c>
      <c r="D682" s="187">
        <v>250</v>
      </c>
      <c r="E682" s="187">
        <v>3390</v>
      </c>
      <c r="F682" s="33">
        <v>7.85</v>
      </c>
      <c r="G682" s="393">
        <f t="shared" si="60"/>
        <v>1663.21875</v>
      </c>
      <c r="H682" s="394">
        <v>1</v>
      </c>
      <c r="I682" s="395">
        <f t="shared" si="58"/>
        <v>1663.21875</v>
      </c>
    </row>
    <row r="683" spans="1:9" ht="12.75">
      <c r="A683" s="253" t="s">
        <v>69</v>
      </c>
      <c r="B683" s="273" t="s">
        <v>101</v>
      </c>
      <c r="C683" s="253">
        <v>250</v>
      </c>
      <c r="D683" s="253">
        <v>420</v>
      </c>
      <c r="E683" s="253">
        <v>2010</v>
      </c>
      <c r="F683" s="33">
        <v>7.85</v>
      </c>
      <c r="G683" s="402">
        <v>1770</v>
      </c>
      <c r="H683" s="401">
        <v>1</v>
      </c>
      <c r="I683" s="402">
        <v>1770</v>
      </c>
    </row>
    <row r="684" spans="1:9" ht="12.75">
      <c r="A684" s="253" t="s">
        <v>69</v>
      </c>
      <c r="B684" s="273" t="s">
        <v>101</v>
      </c>
      <c r="C684" s="253">
        <v>250</v>
      </c>
      <c r="D684" s="253">
        <v>420</v>
      </c>
      <c r="E684" s="253">
        <v>2040</v>
      </c>
      <c r="F684" s="33">
        <v>7.85</v>
      </c>
      <c r="G684" s="402">
        <v>1780</v>
      </c>
      <c r="H684" s="401">
        <v>1</v>
      </c>
      <c r="I684" s="402">
        <v>1780</v>
      </c>
    </row>
    <row r="685" spans="1:9" ht="12.75">
      <c r="A685" s="253" t="s">
        <v>69</v>
      </c>
      <c r="B685" s="273" t="s">
        <v>101</v>
      </c>
      <c r="C685" s="253">
        <v>250</v>
      </c>
      <c r="D685" s="253">
        <v>420</v>
      </c>
      <c r="E685" s="253">
        <v>2060</v>
      </c>
      <c r="F685" s="33">
        <v>7.85</v>
      </c>
      <c r="G685" s="402">
        <v>1790</v>
      </c>
      <c r="H685" s="401">
        <v>1</v>
      </c>
      <c r="I685" s="402">
        <v>1790</v>
      </c>
    </row>
    <row r="686" ht="12.75">
      <c r="F686" s="33">
        <v>7.85</v>
      </c>
    </row>
    <row r="687" spans="1:9" ht="12.75">
      <c r="A687" s="185" t="s">
        <v>82</v>
      </c>
      <c r="B687" s="186" t="s">
        <v>92</v>
      </c>
      <c r="C687" s="187">
        <v>81</v>
      </c>
      <c r="D687" s="187">
        <v>126</v>
      </c>
      <c r="E687" s="187">
        <v>358</v>
      </c>
      <c r="F687" s="33">
        <v>7.85</v>
      </c>
      <c r="G687" s="393">
        <f>85.5*D687*E687*8/1000000</f>
        <v>30.853872</v>
      </c>
      <c r="H687" s="394">
        <v>1</v>
      </c>
      <c r="I687" s="393">
        <f aca="true" t="shared" si="61" ref="I687:I695">G687*H687</f>
        <v>30.853872</v>
      </c>
    </row>
    <row r="688" spans="1:9" ht="12.75">
      <c r="A688" s="185" t="s">
        <v>82</v>
      </c>
      <c r="B688" s="186" t="s">
        <v>92</v>
      </c>
      <c r="C688" s="187">
        <v>84</v>
      </c>
      <c r="D688" s="187">
        <v>120</v>
      </c>
      <c r="E688" s="187">
        <v>434</v>
      </c>
      <c r="F688" s="76">
        <f>7.85*1.05</f>
        <v>8.2425</v>
      </c>
      <c r="G688" s="393">
        <f>91.5*D688*E688*8/1000000</f>
        <v>38.12256</v>
      </c>
      <c r="H688" s="394">
        <v>1</v>
      </c>
      <c r="I688" s="393">
        <f t="shared" si="61"/>
        <v>38.12256</v>
      </c>
    </row>
    <row r="689" spans="1:9" ht="12.75">
      <c r="A689" s="185" t="s">
        <v>82</v>
      </c>
      <c r="B689" s="186" t="s">
        <v>92</v>
      </c>
      <c r="C689" s="187">
        <v>120</v>
      </c>
      <c r="D689" s="187">
        <v>303</v>
      </c>
      <c r="E689" s="187">
        <v>380</v>
      </c>
      <c r="F689" s="256"/>
      <c r="G689" s="393">
        <f>125*D689*E689*8/1000000</f>
        <v>115.14</v>
      </c>
      <c r="H689" s="394">
        <v>1</v>
      </c>
      <c r="I689" s="393">
        <f t="shared" si="61"/>
        <v>115.14</v>
      </c>
    </row>
    <row r="690" spans="1:9" ht="12.75">
      <c r="A690" s="185" t="s">
        <v>82</v>
      </c>
      <c r="B690" s="186" t="s">
        <v>92</v>
      </c>
      <c r="C690" s="187">
        <v>125</v>
      </c>
      <c r="D690" s="187">
        <v>305</v>
      </c>
      <c r="E690" s="187">
        <v>440</v>
      </c>
      <c r="F690" s="162"/>
      <c r="G690" s="393">
        <f>C690*D690*E690*8/1000000</f>
        <v>134.2</v>
      </c>
      <c r="H690" s="394">
        <v>1</v>
      </c>
      <c r="I690" s="393">
        <f t="shared" si="61"/>
        <v>134.2</v>
      </c>
    </row>
    <row r="691" spans="1:9" ht="12.75">
      <c r="A691" s="185" t="s">
        <v>82</v>
      </c>
      <c r="B691" s="186" t="s">
        <v>92</v>
      </c>
      <c r="C691" s="187">
        <v>126</v>
      </c>
      <c r="D691" s="187">
        <v>163</v>
      </c>
      <c r="E691" s="187">
        <v>403</v>
      </c>
      <c r="F691" s="6"/>
      <c r="G691" s="393">
        <f>C691*D691*E691*8/1000000</f>
        <v>66.214512</v>
      </c>
      <c r="H691" s="394">
        <v>1</v>
      </c>
      <c r="I691" s="393">
        <f t="shared" si="61"/>
        <v>66.214512</v>
      </c>
    </row>
    <row r="692" spans="1:9" ht="12.75">
      <c r="A692" s="185" t="s">
        <v>82</v>
      </c>
      <c r="B692" s="186" t="s">
        <v>92</v>
      </c>
      <c r="C692" s="187">
        <v>127</v>
      </c>
      <c r="D692" s="187">
        <v>287</v>
      </c>
      <c r="E692" s="187">
        <v>345</v>
      </c>
      <c r="F692" s="209"/>
      <c r="G692" s="393">
        <f>C692*D692*E692*8/1000000</f>
        <v>100.59924</v>
      </c>
      <c r="H692" s="398">
        <v>1</v>
      </c>
      <c r="I692" s="393">
        <f t="shared" si="61"/>
        <v>100.59924</v>
      </c>
    </row>
    <row r="693" spans="1:9" ht="12.75">
      <c r="A693" s="185" t="s">
        <v>82</v>
      </c>
      <c r="B693" s="186" t="s">
        <v>92</v>
      </c>
      <c r="C693" s="187">
        <v>132</v>
      </c>
      <c r="D693" s="187">
        <v>525</v>
      </c>
      <c r="E693" s="187">
        <v>640</v>
      </c>
      <c r="F693" s="209"/>
      <c r="G693" s="393">
        <f>C693*D693*E693*8/1000000</f>
        <v>354.816</v>
      </c>
      <c r="H693" s="398">
        <v>1</v>
      </c>
      <c r="I693" s="393">
        <f t="shared" si="61"/>
        <v>354.816</v>
      </c>
    </row>
    <row r="694" spans="1:9" ht="12.75">
      <c r="A694" s="185" t="s">
        <v>82</v>
      </c>
      <c r="B694" s="186" t="s">
        <v>92</v>
      </c>
      <c r="C694" s="187">
        <v>133</v>
      </c>
      <c r="D694" s="187">
        <v>200</v>
      </c>
      <c r="E694" s="188">
        <v>505</v>
      </c>
      <c r="F694" s="209"/>
      <c r="G694" s="393">
        <f>C694*D694*E694*8/1000000</f>
        <v>107.464</v>
      </c>
      <c r="H694" s="394">
        <v>1</v>
      </c>
      <c r="I694" s="393">
        <f t="shared" si="61"/>
        <v>107.464</v>
      </c>
    </row>
    <row r="695" spans="1:9" ht="12.75">
      <c r="A695" s="185" t="s">
        <v>82</v>
      </c>
      <c r="B695" s="186" t="s">
        <v>92</v>
      </c>
      <c r="C695" s="187" t="s">
        <v>108</v>
      </c>
      <c r="D695" s="187">
        <v>520</v>
      </c>
      <c r="E695" s="188">
        <v>830</v>
      </c>
      <c r="F695" s="5">
        <f>7.85*1.05</f>
        <v>8.2425</v>
      </c>
      <c r="G695" s="393">
        <f>162.5*D695*E695*8/1000000</f>
        <v>561.08</v>
      </c>
      <c r="H695" s="394">
        <v>1</v>
      </c>
      <c r="I695" s="393">
        <f t="shared" si="61"/>
        <v>561.08</v>
      </c>
    </row>
    <row r="696" spans="1:9" ht="12.75">
      <c r="A696" s="160"/>
      <c r="B696" s="161"/>
      <c r="C696" s="162"/>
      <c r="D696" s="162"/>
      <c r="E696" s="162"/>
      <c r="F696" s="5">
        <f>7.85*1.05</f>
        <v>8.2425</v>
      </c>
      <c r="G696" s="377"/>
      <c r="H696" s="378"/>
      <c r="I696" s="377"/>
    </row>
    <row r="697" spans="1:9" ht="12.75">
      <c r="A697" s="198" t="s">
        <v>76</v>
      </c>
      <c r="B697" s="199" t="s">
        <v>34</v>
      </c>
      <c r="C697" s="94">
        <v>200</v>
      </c>
      <c r="D697" s="94"/>
      <c r="E697" s="94">
        <v>930</v>
      </c>
      <c r="F697" s="5"/>
      <c r="G697" s="403">
        <v>240</v>
      </c>
      <c r="H697" s="404">
        <v>1</v>
      </c>
      <c r="I697" s="403">
        <f>G697*H697</f>
        <v>240</v>
      </c>
    </row>
    <row r="698" spans="1:9" ht="12.75">
      <c r="A698" s="160"/>
      <c r="B698" s="161"/>
      <c r="C698" s="162"/>
      <c r="D698" s="162"/>
      <c r="E698" s="162"/>
      <c r="F698" s="5">
        <f>7.85*1.05</f>
        <v>8.2425</v>
      </c>
      <c r="G698" s="377"/>
      <c r="H698" s="378"/>
      <c r="I698" s="377"/>
    </row>
    <row r="699" spans="1:9" ht="12.75">
      <c r="A699" s="260" t="s">
        <v>121</v>
      </c>
      <c r="B699" s="274" t="s">
        <v>101</v>
      </c>
      <c r="C699" s="260">
        <v>290</v>
      </c>
      <c r="D699" s="260">
        <v>435</v>
      </c>
      <c r="E699" s="260">
        <v>700</v>
      </c>
      <c r="F699" s="5">
        <f>7.85*1.05</f>
        <v>8.2425</v>
      </c>
      <c r="G699" s="405">
        <v>800</v>
      </c>
      <c r="H699" s="406">
        <v>1</v>
      </c>
      <c r="I699" s="405">
        <f>G699*H699</f>
        <v>800</v>
      </c>
    </row>
    <row r="700" spans="1:9" ht="12.75">
      <c r="A700" s="260" t="s">
        <v>121</v>
      </c>
      <c r="B700" s="274" t="s">
        <v>101</v>
      </c>
      <c r="C700" s="260">
        <v>290</v>
      </c>
      <c r="D700" s="260">
        <v>580</v>
      </c>
      <c r="E700" s="260">
        <v>880</v>
      </c>
      <c r="F700" s="5"/>
      <c r="G700" s="405">
        <v>1240</v>
      </c>
      <c r="H700" s="406">
        <v>1</v>
      </c>
      <c r="I700" s="405">
        <f>G700*H700</f>
        <v>1240</v>
      </c>
    </row>
    <row r="701" spans="1:9" ht="12.75">
      <c r="A701" s="260" t="s">
        <v>121</v>
      </c>
      <c r="B701" s="274" t="s">
        <v>101</v>
      </c>
      <c r="C701" s="260">
        <v>300</v>
      </c>
      <c r="D701" s="260">
        <v>475</v>
      </c>
      <c r="E701" s="260" t="s">
        <v>135</v>
      </c>
      <c r="F701" s="5">
        <f>7.85*1.05</f>
        <v>8.2425</v>
      </c>
      <c r="G701" s="405">
        <v>1520</v>
      </c>
      <c r="H701" s="406">
        <v>1</v>
      </c>
      <c r="I701" s="405">
        <f>G701*H701</f>
        <v>1520</v>
      </c>
    </row>
    <row r="702" spans="1:9" ht="12.75">
      <c r="A702" s="260" t="s">
        <v>121</v>
      </c>
      <c r="B702" s="274" t="s">
        <v>101</v>
      </c>
      <c r="C702" s="260">
        <v>300</v>
      </c>
      <c r="D702" s="260">
        <v>570</v>
      </c>
      <c r="E702" s="260">
        <v>880</v>
      </c>
      <c r="F702" s="5"/>
      <c r="G702" s="405">
        <v>1240</v>
      </c>
      <c r="H702" s="406">
        <v>1</v>
      </c>
      <c r="I702" s="405">
        <f>G702*H702</f>
        <v>1240</v>
      </c>
    </row>
    <row r="703" spans="1:9" ht="12.75">
      <c r="A703" s="160"/>
      <c r="B703" s="161"/>
      <c r="C703" s="162"/>
      <c r="D703" s="162"/>
      <c r="E703" s="162"/>
      <c r="F703" s="5"/>
      <c r="G703" s="377"/>
      <c r="H703" s="378"/>
      <c r="I703" s="377"/>
    </row>
    <row r="704" spans="1:9" ht="12.75">
      <c r="A704" s="31" t="s">
        <v>71</v>
      </c>
      <c r="B704" s="32" t="s">
        <v>34</v>
      </c>
      <c r="C704" s="33">
        <v>17</v>
      </c>
      <c r="D704" s="33"/>
      <c r="E704" s="33">
        <v>1880</v>
      </c>
      <c r="F704" s="5"/>
      <c r="G704" s="305">
        <f aca="true" t="shared" si="62" ref="G704:G718">((3.14*(C704*C704)/4)*E704)*7.85/1000000</f>
        <v>3.34807367</v>
      </c>
      <c r="H704" s="306">
        <f aca="true" t="shared" si="63" ref="H704:H717">I704/G704</f>
        <v>29.867921036516503</v>
      </c>
      <c r="I704" s="305">
        <v>100</v>
      </c>
    </row>
    <row r="705" spans="1:9" ht="12.75">
      <c r="A705" s="149" t="s">
        <v>70</v>
      </c>
      <c r="B705" s="46" t="s">
        <v>34</v>
      </c>
      <c r="C705" s="33">
        <v>18</v>
      </c>
      <c r="D705" s="33"/>
      <c r="E705" s="33">
        <v>3700</v>
      </c>
      <c r="F705" s="5"/>
      <c r="G705" s="305">
        <f t="shared" si="62"/>
        <v>7.3873052999999995</v>
      </c>
      <c r="H705" s="306">
        <f t="shared" si="63"/>
        <v>64.97633176200259</v>
      </c>
      <c r="I705" s="305">
        <v>480</v>
      </c>
    </row>
    <row r="706" spans="1:9" ht="12.75">
      <c r="A706" s="149" t="s">
        <v>71</v>
      </c>
      <c r="B706" s="46" t="s">
        <v>34</v>
      </c>
      <c r="C706" s="33">
        <v>18</v>
      </c>
      <c r="D706" s="33"/>
      <c r="E706" s="33">
        <v>3900</v>
      </c>
      <c r="F706" s="5">
        <f aca="true" t="shared" si="64" ref="F706:F719">7.85*1.05</f>
        <v>8.2425</v>
      </c>
      <c r="G706" s="305">
        <f t="shared" si="62"/>
        <v>7.786619099999999</v>
      </c>
      <c r="H706" s="306">
        <v>63</v>
      </c>
      <c r="I706" s="305">
        <v>492</v>
      </c>
    </row>
    <row r="707" spans="1:9" ht="12.75">
      <c r="A707" s="31" t="s">
        <v>71</v>
      </c>
      <c r="B707" s="46" t="s">
        <v>34</v>
      </c>
      <c r="C707" s="33">
        <v>20</v>
      </c>
      <c r="D707" s="33"/>
      <c r="E707" s="33">
        <v>2900</v>
      </c>
      <c r="F707" s="5">
        <f t="shared" si="64"/>
        <v>8.2425</v>
      </c>
      <c r="G707" s="305">
        <f t="shared" si="62"/>
        <v>7.14821</v>
      </c>
      <c r="H707" s="306">
        <f t="shared" si="63"/>
        <v>22.663016335558133</v>
      </c>
      <c r="I707" s="305">
        <v>162</v>
      </c>
    </row>
    <row r="708" spans="1:9" ht="12.75">
      <c r="A708" s="149" t="s">
        <v>71</v>
      </c>
      <c r="B708" s="32" t="s">
        <v>34</v>
      </c>
      <c r="C708" s="33">
        <v>20</v>
      </c>
      <c r="D708" s="33"/>
      <c r="E708" s="33">
        <v>3700</v>
      </c>
      <c r="F708" s="5">
        <f t="shared" si="64"/>
        <v>8.2425</v>
      </c>
      <c r="G708" s="305">
        <f t="shared" si="62"/>
        <v>9.12013</v>
      </c>
      <c r="H708" s="306">
        <f t="shared" si="63"/>
        <v>164.47133977256902</v>
      </c>
      <c r="I708" s="305">
        <v>1500</v>
      </c>
    </row>
    <row r="709" spans="1:9" ht="12.75">
      <c r="A709" s="31" t="s">
        <v>71</v>
      </c>
      <c r="B709" s="46" t="s">
        <v>34</v>
      </c>
      <c r="C709" s="33">
        <v>20</v>
      </c>
      <c r="D709" s="33"/>
      <c r="E709" s="33">
        <v>3800</v>
      </c>
      <c r="F709" s="5">
        <f t="shared" si="64"/>
        <v>8.2425</v>
      </c>
      <c r="G709" s="305">
        <f t="shared" si="62"/>
        <v>9.36662</v>
      </c>
      <c r="H709" s="306">
        <f t="shared" si="63"/>
        <v>87.5449201526271</v>
      </c>
      <c r="I709" s="305">
        <v>820</v>
      </c>
    </row>
    <row r="710" spans="1:9" ht="12.75">
      <c r="A710" s="74" t="s">
        <v>71</v>
      </c>
      <c r="B710" s="99" t="s">
        <v>34</v>
      </c>
      <c r="C710" s="76">
        <v>20</v>
      </c>
      <c r="D710" s="76"/>
      <c r="E710" s="76">
        <v>3850</v>
      </c>
      <c r="F710" s="5">
        <f t="shared" si="64"/>
        <v>8.2425</v>
      </c>
      <c r="G710" s="305">
        <f t="shared" si="62"/>
        <v>9.489865</v>
      </c>
      <c r="H710" s="306">
        <v>94</v>
      </c>
      <c r="I710" s="332">
        <v>890</v>
      </c>
    </row>
    <row r="711" spans="1:9" ht="12.75">
      <c r="A711" s="31" t="s">
        <v>71</v>
      </c>
      <c r="B711" s="46" t="s">
        <v>34</v>
      </c>
      <c r="C711" s="33">
        <v>20</v>
      </c>
      <c r="D711" s="33"/>
      <c r="E711" s="33">
        <v>3850</v>
      </c>
      <c r="F711" s="214">
        <f t="shared" si="64"/>
        <v>8.2425</v>
      </c>
      <c r="G711" s="305">
        <f t="shared" si="62"/>
        <v>9.489865</v>
      </c>
      <c r="H711" s="306">
        <f t="shared" si="63"/>
        <v>32.666428869114576</v>
      </c>
      <c r="I711" s="305">
        <v>310</v>
      </c>
    </row>
    <row r="712" spans="1:9" ht="12.75">
      <c r="A712" s="149" t="s">
        <v>71</v>
      </c>
      <c r="B712" s="46" t="s">
        <v>34</v>
      </c>
      <c r="C712" s="33">
        <v>20</v>
      </c>
      <c r="D712" s="76"/>
      <c r="E712" s="33">
        <v>3850</v>
      </c>
      <c r="F712" s="5">
        <f t="shared" si="64"/>
        <v>8.2425</v>
      </c>
      <c r="G712" s="305">
        <f t="shared" si="62"/>
        <v>9.489865</v>
      </c>
      <c r="H712" s="306">
        <f t="shared" si="63"/>
        <v>29.505161559200264</v>
      </c>
      <c r="I712" s="305">
        <v>280</v>
      </c>
    </row>
    <row r="713" spans="1:9" ht="12.75">
      <c r="A713" s="31" t="s">
        <v>71</v>
      </c>
      <c r="B713" s="46" t="s">
        <v>34</v>
      </c>
      <c r="C713" s="33">
        <v>20</v>
      </c>
      <c r="D713" s="33"/>
      <c r="E713" s="33">
        <v>3950</v>
      </c>
      <c r="F713" s="5">
        <f t="shared" si="64"/>
        <v>8.2425</v>
      </c>
      <c r="G713" s="305">
        <f t="shared" si="62"/>
        <v>9.736355</v>
      </c>
      <c r="H713" s="306">
        <f t="shared" si="63"/>
        <v>22.59572499153944</v>
      </c>
      <c r="I713" s="305">
        <f>230-10</f>
        <v>220</v>
      </c>
    </row>
    <row r="714" spans="1:9" ht="12.75">
      <c r="A714" s="149" t="s">
        <v>71</v>
      </c>
      <c r="B714" s="32" t="s">
        <v>34</v>
      </c>
      <c r="C714" s="33">
        <v>20</v>
      </c>
      <c r="D714" s="33"/>
      <c r="E714" s="33">
        <v>4130</v>
      </c>
      <c r="F714" s="5">
        <f t="shared" si="64"/>
        <v>8.2425</v>
      </c>
      <c r="G714" s="305">
        <f t="shared" si="62"/>
        <v>10.180037</v>
      </c>
      <c r="H714" s="306">
        <f t="shared" si="63"/>
        <v>23.57555281969997</v>
      </c>
      <c r="I714" s="305">
        <v>240</v>
      </c>
    </row>
    <row r="715" spans="1:9" ht="12.75">
      <c r="A715" s="149" t="s">
        <v>71</v>
      </c>
      <c r="B715" s="32" t="s">
        <v>34</v>
      </c>
      <c r="C715" s="33">
        <v>20</v>
      </c>
      <c r="D715" s="33"/>
      <c r="E715" s="33">
        <v>5000</v>
      </c>
      <c r="F715" s="5">
        <f t="shared" si="64"/>
        <v>8.2425</v>
      </c>
      <c r="G715" s="305">
        <f t="shared" si="62"/>
        <v>12.3245</v>
      </c>
      <c r="H715" s="306">
        <f t="shared" si="63"/>
        <v>87.63032983082478</v>
      </c>
      <c r="I715" s="305">
        <v>1080</v>
      </c>
    </row>
    <row r="716" spans="1:9" ht="12.75">
      <c r="A716" s="149" t="s">
        <v>71</v>
      </c>
      <c r="B716" s="32" t="s">
        <v>34</v>
      </c>
      <c r="C716" s="33">
        <v>20</v>
      </c>
      <c r="D716" s="33"/>
      <c r="E716" s="33">
        <v>5000</v>
      </c>
      <c r="F716" s="5">
        <f t="shared" si="64"/>
        <v>8.2425</v>
      </c>
      <c r="G716" s="305">
        <f t="shared" si="62"/>
        <v>12.3245</v>
      </c>
      <c r="H716" s="306">
        <f t="shared" si="63"/>
        <v>133.06827863199317</v>
      </c>
      <c r="I716" s="305">
        <v>1640</v>
      </c>
    </row>
    <row r="717" spans="1:9" ht="12.75">
      <c r="A717" s="149" t="s">
        <v>71</v>
      </c>
      <c r="B717" s="32" t="s">
        <v>34</v>
      </c>
      <c r="C717" s="33">
        <v>20</v>
      </c>
      <c r="D717" s="33"/>
      <c r="E717" s="33">
        <v>5000</v>
      </c>
      <c r="F717" s="5">
        <f t="shared" si="64"/>
        <v>8.2425</v>
      </c>
      <c r="G717" s="305">
        <f t="shared" si="62"/>
        <v>12.3245</v>
      </c>
      <c r="H717" s="306">
        <f t="shared" si="63"/>
        <v>97.36703314536086</v>
      </c>
      <c r="I717" s="305">
        <v>1200</v>
      </c>
    </row>
    <row r="718" spans="1:9" ht="12.75">
      <c r="A718" s="149" t="s">
        <v>71</v>
      </c>
      <c r="B718" s="46" t="s">
        <v>34</v>
      </c>
      <c r="C718" s="33">
        <v>25</v>
      </c>
      <c r="D718" s="33"/>
      <c r="E718" s="33">
        <v>6000</v>
      </c>
      <c r="F718" s="5">
        <f t="shared" si="64"/>
        <v>8.2425</v>
      </c>
      <c r="G718" s="305">
        <f t="shared" si="62"/>
        <v>23.1084375</v>
      </c>
      <c r="H718" s="306">
        <v>31</v>
      </c>
      <c r="I718" s="305">
        <v>333</v>
      </c>
    </row>
    <row r="719" spans="1:9" ht="12.75">
      <c r="A719" s="149" t="s">
        <v>71</v>
      </c>
      <c r="B719" s="32" t="s">
        <v>34</v>
      </c>
      <c r="C719" s="76">
        <v>27</v>
      </c>
      <c r="D719" s="76"/>
      <c r="E719" s="200" t="s">
        <v>84</v>
      </c>
      <c r="F719" s="214">
        <f t="shared" si="64"/>
        <v>8.2425</v>
      </c>
      <c r="G719" s="305"/>
      <c r="H719" s="306">
        <v>2</v>
      </c>
      <c r="I719" s="332">
        <v>24</v>
      </c>
    </row>
    <row r="720" spans="1:9" ht="12.75">
      <c r="A720" s="254" t="s">
        <v>13</v>
      </c>
      <c r="B720" s="255" t="s">
        <v>34</v>
      </c>
      <c r="C720" s="256">
        <v>320</v>
      </c>
      <c r="D720" s="256"/>
      <c r="E720" s="256">
        <v>3520</v>
      </c>
      <c r="F720" s="162"/>
      <c r="G720" s="407">
        <f>((3.14*(C720*C720)/4)*E720)*8/1000000</f>
        <v>2263.61344</v>
      </c>
      <c r="H720" s="408">
        <v>1</v>
      </c>
      <c r="I720" s="409">
        <f>H720*G720</f>
        <v>2263.61344</v>
      </c>
    </row>
    <row r="721" spans="1:9" ht="12.75">
      <c r="A721" s="160"/>
      <c r="B721" s="161"/>
      <c r="C721" s="162"/>
      <c r="D721" s="162"/>
      <c r="E721" s="162"/>
      <c r="F721" s="14">
        <v>7.85</v>
      </c>
      <c r="G721" s="377"/>
      <c r="H721" s="378"/>
      <c r="I721" s="377"/>
    </row>
    <row r="722" spans="1:9" ht="12.75">
      <c r="A722" s="39" t="s">
        <v>2</v>
      </c>
      <c r="B722" s="40" t="s">
        <v>34</v>
      </c>
      <c r="C722" s="6">
        <v>3</v>
      </c>
      <c r="D722" s="6"/>
      <c r="E722" s="6"/>
      <c r="F722" s="162"/>
      <c r="G722" s="284"/>
      <c r="H722" s="285"/>
      <c r="I722" s="284">
        <v>130</v>
      </c>
    </row>
    <row r="723" spans="1:9" ht="12.75">
      <c r="A723" s="2" t="s">
        <v>17</v>
      </c>
      <c r="B723" s="3" t="s">
        <v>33</v>
      </c>
      <c r="C723" s="5">
        <v>1</v>
      </c>
      <c r="D723" s="5">
        <v>610</v>
      </c>
      <c r="E723" s="5">
        <v>2000</v>
      </c>
      <c r="F723" s="76">
        <v>7.85</v>
      </c>
      <c r="G723" s="284">
        <f aca="true" t="shared" si="65" ref="G723:G741">C723*D723*E723*7.85*1.03/1000000</f>
        <v>9.86431</v>
      </c>
      <c r="H723" s="285">
        <v>2</v>
      </c>
      <c r="I723" s="286">
        <f>H723*G723</f>
        <v>19.72862</v>
      </c>
    </row>
    <row r="724" spans="1:9" ht="12.75">
      <c r="A724" s="2" t="s">
        <v>17</v>
      </c>
      <c r="B724" s="3" t="s">
        <v>33</v>
      </c>
      <c r="C724" s="5">
        <v>1.5</v>
      </c>
      <c r="D724" s="5">
        <v>610</v>
      </c>
      <c r="E724" s="5">
        <v>2000</v>
      </c>
      <c r="F724" s="76">
        <v>7.85</v>
      </c>
      <c r="G724" s="284">
        <f t="shared" si="65"/>
        <v>14.796465</v>
      </c>
      <c r="H724" s="285">
        <v>2</v>
      </c>
      <c r="I724" s="286">
        <v>20</v>
      </c>
    </row>
    <row r="725" spans="1:9" ht="12.75">
      <c r="A725" s="2" t="s">
        <v>16</v>
      </c>
      <c r="B725" s="3" t="s">
        <v>24</v>
      </c>
      <c r="C725" s="5">
        <v>16</v>
      </c>
      <c r="D725" s="5">
        <v>25</v>
      </c>
      <c r="E725" s="5">
        <v>3850</v>
      </c>
      <c r="F725" s="76">
        <v>7.85</v>
      </c>
      <c r="G725" s="284">
        <f t="shared" si="65"/>
        <v>12.45167</v>
      </c>
      <c r="H725" s="285">
        <f>I725/G725</f>
        <v>170.25828663946282</v>
      </c>
      <c r="I725" s="286">
        <v>2120</v>
      </c>
    </row>
    <row r="726" spans="1:9" ht="12.75">
      <c r="A726" s="39" t="s">
        <v>73</v>
      </c>
      <c r="B726" s="40" t="s">
        <v>92</v>
      </c>
      <c r="C726" s="5">
        <v>10</v>
      </c>
      <c r="D726" s="5">
        <v>255</v>
      </c>
      <c r="E726" s="5">
        <v>255</v>
      </c>
      <c r="F726" s="76">
        <v>7.85</v>
      </c>
      <c r="G726" s="284">
        <f t="shared" si="65"/>
        <v>5.257596375</v>
      </c>
      <c r="H726" s="285">
        <v>1</v>
      </c>
      <c r="I726" s="361">
        <f aca="true" t="shared" si="66" ref="I726:I749">G726*H726</f>
        <v>5.257596375</v>
      </c>
    </row>
    <row r="727" spans="1:9" ht="12.75">
      <c r="A727" s="39" t="s">
        <v>73</v>
      </c>
      <c r="B727" s="40" t="s">
        <v>92</v>
      </c>
      <c r="C727" s="5">
        <v>20</v>
      </c>
      <c r="D727" s="5">
        <v>30</v>
      </c>
      <c r="E727" s="5">
        <v>253</v>
      </c>
      <c r="F727" s="76">
        <v>7.85</v>
      </c>
      <c r="G727" s="284">
        <f t="shared" si="65"/>
        <v>1.2273789000000002</v>
      </c>
      <c r="H727" s="285">
        <v>1</v>
      </c>
      <c r="I727" s="361">
        <f t="shared" si="66"/>
        <v>1.2273789000000002</v>
      </c>
    </row>
    <row r="728" spans="1:9" ht="12.75">
      <c r="A728" s="39" t="s">
        <v>72</v>
      </c>
      <c r="B728" s="40" t="s">
        <v>92</v>
      </c>
      <c r="C728" s="5">
        <v>25</v>
      </c>
      <c r="D728" s="5">
        <v>170</v>
      </c>
      <c r="E728" s="5">
        <v>580</v>
      </c>
      <c r="F728" s="162"/>
      <c r="G728" s="284">
        <f t="shared" si="65"/>
        <v>19.9307575</v>
      </c>
      <c r="H728" s="285">
        <v>1</v>
      </c>
      <c r="I728" s="361">
        <f t="shared" si="66"/>
        <v>19.9307575</v>
      </c>
    </row>
    <row r="729" spans="1:9" ht="12.75">
      <c r="A729" s="39" t="s">
        <v>72</v>
      </c>
      <c r="B729" s="40" t="s">
        <v>92</v>
      </c>
      <c r="C729" s="6">
        <v>35</v>
      </c>
      <c r="D729" s="6">
        <v>70</v>
      </c>
      <c r="E729" s="6">
        <v>395</v>
      </c>
      <c r="F729" s="152">
        <f>7.85*1.05</f>
        <v>8.2425</v>
      </c>
      <c r="G729" s="284">
        <f t="shared" si="65"/>
        <v>7.824742625</v>
      </c>
      <c r="H729" s="285">
        <v>1</v>
      </c>
      <c r="I729" s="361">
        <f t="shared" si="66"/>
        <v>7.824742625</v>
      </c>
    </row>
    <row r="730" spans="1:9" ht="12.75">
      <c r="A730" s="39" t="s">
        <v>72</v>
      </c>
      <c r="B730" s="40" t="s">
        <v>92</v>
      </c>
      <c r="C730" s="5">
        <v>40</v>
      </c>
      <c r="D730" s="5">
        <v>745</v>
      </c>
      <c r="E730" s="5">
        <v>1010</v>
      </c>
      <c r="F730" s="152">
        <f>7.85*1.05</f>
        <v>8.2425</v>
      </c>
      <c r="G730" s="284">
        <f t="shared" si="65"/>
        <v>243.357379</v>
      </c>
      <c r="H730" s="285">
        <v>1</v>
      </c>
      <c r="I730" s="361">
        <f t="shared" si="66"/>
        <v>243.357379</v>
      </c>
    </row>
    <row r="731" spans="1:9" ht="12.75">
      <c r="A731" s="39" t="s">
        <v>72</v>
      </c>
      <c r="B731" s="40" t="s">
        <v>92</v>
      </c>
      <c r="C731" s="5">
        <v>67</v>
      </c>
      <c r="D731" s="5">
        <v>165</v>
      </c>
      <c r="E731" s="5">
        <v>265</v>
      </c>
      <c r="F731" s="162"/>
      <c r="G731" s="284">
        <f t="shared" si="65"/>
        <v>23.687078662500003</v>
      </c>
      <c r="H731" s="285">
        <v>1</v>
      </c>
      <c r="I731" s="361">
        <f t="shared" si="66"/>
        <v>23.687078662500003</v>
      </c>
    </row>
    <row r="732" spans="1:9" ht="12.75">
      <c r="A732" s="39" t="s">
        <v>73</v>
      </c>
      <c r="B732" s="40" t="s">
        <v>92</v>
      </c>
      <c r="C732" s="5">
        <v>70</v>
      </c>
      <c r="D732" s="5">
        <v>105</v>
      </c>
      <c r="E732" s="5">
        <v>470</v>
      </c>
      <c r="F732" s="167"/>
      <c r="G732" s="284">
        <f t="shared" si="65"/>
        <v>27.93135975</v>
      </c>
      <c r="H732" s="285">
        <v>1</v>
      </c>
      <c r="I732" s="361">
        <f t="shared" si="66"/>
        <v>27.93135975</v>
      </c>
    </row>
    <row r="733" spans="1:9" ht="12.75">
      <c r="A733" s="39" t="s">
        <v>72</v>
      </c>
      <c r="B733" s="40" t="s">
        <v>92</v>
      </c>
      <c r="C733" s="5">
        <v>80</v>
      </c>
      <c r="D733" s="5">
        <v>330</v>
      </c>
      <c r="E733" s="5">
        <v>540</v>
      </c>
      <c r="F733" s="167">
        <v>7.85</v>
      </c>
      <c r="G733" s="284">
        <f t="shared" si="65"/>
        <v>115.266888</v>
      </c>
      <c r="H733" s="285">
        <v>1</v>
      </c>
      <c r="I733" s="361">
        <f t="shared" si="66"/>
        <v>115.266888</v>
      </c>
    </row>
    <row r="734" spans="1:9" ht="12.75">
      <c r="A734" s="39" t="s">
        <v>72</v>
      </c>
      <c r="B734" s="40" t="s">
        <v>92</v>
      </c>
      <c r="C734" s="5">
        <v>90</v>
      </c>
      <c r="D734" s="5">
        <v>310</v>
      </c>
      <c r="E734" s="5">
        <v>540</v>
      </c>
      <c r="F734" s="162"/>
      <c r="G734" s="284">
        <f t="shared" si="65"/>
        <v>121.816143</v>
      </c>
      <c r="H734" s="285">
        <v>1</v>
      </c>
      <c r="I734" s="361">
        <f t="shared" si="66"/>
        <v>121.816143</v>
      </c>
    </row>
    <row r="735" spans="1:9" ht="12.75">
      <c r="A735" s="39" t="s">
        <v>72</v>
      </c>
      <c r="B735" s="40" t="s">
        <v>92</v>
      </c>
      <c r="C735" s="5">
        <v>90</v>
      </c>
      <c r="D735" s="5">
        <v>310</v>
      </c>
      <c r="E735" s="5">
        <v>550</v>
      </c>
      <c r="F735" s="94">
        <v>7.85</v>
      </c>
      <c r="G735" s="284">
        <f t="shared" si="65"/>
        <v>124.0719975</v>
      </c>
      <c r="H735" s="285">
        <v>1</v>
      </c>
      <c r="I735" s="361">
        <f t="shared" si="66"/>
        <v>124.0719975</v>
      </c>
    </row>
    <row r="736" spans="1:9" ht="12.75">
      <c r="A736" s="39" t="s">
        <v>72</v>
      </c>
      <c r="B736" s="40" t="s">
        <v>92</v>
      </c>
      <c r="C736" s="5">
        <v>100</v>
      </c>
      <c r="D736" s="5">
        <v>310</v>
      </c>
      <c r="E736" s="5">
        <v>540</v>
      </c>
      <c r="F736" s="94">
        <v>7.85</v>
      </c>
      <c r="G736" s="284">
        <f t="shared" si="65"/>
        <v>135.35127</v>
      </c>
      <c r="H736" s="285">
        <v>1</v>
      </c>
      <c r="I736" s="361">
        <f t="shared" si="66"/>
        <v>135.35127</v>
      </c>
    </row>
    <row r="737" spans="1:9" ht="12.75">
      <c r="A737" s="39" t="s">
        <v>73</v>
      </c>
      <c r="B737" s="40" t="s">
        <v>92</v>
      </c>
      <c r="C737" s="5">
        <v>108</v>
      </c>
      <c r="D737" s="5">
        <v>140</v>
      </c>
      <c r="E737" s="5">
        <v>315</v>
      </c>
      <c r="F737" s="259">
        <v>7.85</v>
      </c>
      <c r="G737" s="284">
        <f t="shared" si="65"/>
        <v>38.5096194</v>
      </c>
      <c r="H737" s="285">
        <v>1</v>
      </c>
      <c r="I737" s="361">
        <f t="shared" si="66"/>
        <v>38.5096194</v>
      </c>
    </row>
    <row r="738" spans="1:9" ht="12.75">
      <c r="A738" s="39" t="s">
        <v>73</v>
      </c>
      <c r="B738" s="40" t="s">
        <v>92</v>
      </c>
      <c r="C738" s="5">
        <v>108</v>
      </c>
      <c r="D738" s="5">
        <v>225</v>
      </c>
      <c r="E738" s="5">
        <v>240</v>
      </c>
      <c r="F738" s="94">
        <v>7.85</v>
      </c>
      <c r="G738" s="284">
        <f t="shared" si="65"/>
        <v>47.154636</v>
      </c>
      <c r="H738" s="285">
        <v>1</v>
      </c>
      <c r="I738" s="361">
        <f t="shared" si="66"/>
        <v>47.154636</v>
      </c>
    </row>
    <row r="739" spans="1:9" ht="12.75">
      <c r="A739" s="39" t="s">
        <v>72</v>
      </c>
      <c r="B739" s="40" t="s">
        <v>92</v>
      </c>
      <c r="C739" s="5">
        <v>120</v>
      </c>
      <c r="D739" s="5">
        <v>195</v>
      </c>
      <c r="E739" s="5">
        <v>995</v>
      </c>
      <c r="F739" s="94">
        <v>7.85</v>
      </c>
      <c r="G739" s="284">
        <f t="shared" si="65"/>
        <v>188.2546965</v>
      </c>
      <c r="H739" s="285">
        <v>1</v>
      </c>
      <c r="I739" s="361">
        <f t="shared" si="66"/>
        <v>188.2546965</v>
      </c>
    </row>
    <row r="740" spans="1:9" ht="12.75">
      <c r="A740" s="39" t="s">
        <v>72</v>
      </c>
      <c r="B740" s="40" t="s">
        <v>92</v>
      </c>
      <c r="C740" s="6">
        <v>120</v>
      </c>
      <c r="D740" s="6">
        <v>310</v>
      </c>
      <c r="E740" s="6">
        <v>615</v>
      </c>
      <c r="F740" s="94">
        <v>7.85</v>
      </c>
      <c r="G740" s="284">
        <f t="shared" si="65"/>
        <v>184.980069</v>
      </c>
      <c r="H740" s="285">
        <v>1</v>
      </c>
      <c r="I740" s="361">
        <f t="shared" si="66"/>
        <v>184.980069</v>
      </c>
    </row>
    <row r="741" spans="1:9" ht="12.75">
      <c r="A741" s="39" t="s">
        <v>72</v>
      </c>
      <c r="B741" s="40" t="s">
        <v>92</v>
      </c>
      <c r="C741" s="5">
        <v>120</v>
      </c>
      <c r="D741" s="5">
        <v>340</v>
      </c>
      <c r="E741" s="5">
        <v>635</v>
      </c>
      <c r="F741" s="94">
        <v>7.85</v>
      </c>
      <c r="G741" s="284">
        <f t="shared" si="65"/>
        <v>209.479134</v>
      </c>
      <c r="H741" s="285">
        <v>1</v>
      </c>
      <c r="I741" s="361">
        <f t="shared" si="66"/>
        <v>209.479134</v>
      </c>
    </row>
    <row r="742" spans="1:9" ht="12.75">
      <c r="A742" s="257" t="s">
        <v>72</v>
      </c>
      <c r="B742" s="258" t="s">
        <v>92</v>
      </c>
      <c r="C742" s="214" t="s">
        <v>56</v>
      </c>
      <c r="D742" s="214" t="s">
        <v>57</v>
      </c>
      <c r="E742" s="214">
        <v>1000</v>
      </c>
      <c r="F742" s="94">
        <v>7.85</v>
      </c>
      <c r="G742" s="410">
        <f>142.5*752.5*E742*7.85*1.03/1000000</f>
        <v>867.018271875</v>
      </c>
      <c r="H742" s="411">
        <v>1</v>
      </c>
      <c r="I742" s="412">
        <f t="shared" si="66"/>
        <v>867.018271875</v>
      </c>
    </row>
    <row r="743" spans="1:9" ht="12.75">
      <c r="A743" s="39" t="s">
        <v>72</v>
      </c>
      <c r="B743" s="40" t="s">
        <v>92</v>
      </c>
      <c r="C743" s="5">
        <v>135</v>
      </c>
      <c r="D743" s="5">
        <v>145</v>
      </c>
      <c r="E743" s="5">
        <v>470</v>
      </c>
      <c r="F743" s="94">
        <v>7.85</v>
      </c>
      <c r="G743" s="284">
        <f aca="true" t="shared" si="67" ref="G743:G749">C743*D743*E743*7.85*1.03/1000000</f>
        <v>74.388621375</v>
      </c>
      <c r="H743" s="285">
        <v>1</v>
      </c>
      <c r="I743" s="361">
        <f t="shared" si="66"/>
        <v>74.388621375</v>
      </c>
    </row>
    <row r="744" spans="1:9" ht="12.75">
      <c r="A744" s="39" t="s">
        <v>72</v>
      </c>
      <c r="B744" s="40" t="s">
        <v>92</v>
      </c>
      <c r="C744" s="6">
        <v>160</v>
      </c>
      <c r="D744" s="6">
        <v>190</v>
      </c>
      <c r="E744" s="6">
        <v>950</v>
      </c>
      <c r="F744" s="94">
        <v>7.85</v>
      </c>
      <c r="G744" s="284">
        <f t="shared" si="67"/>
        <v>233.50924</v>
      </c>
      <c r="H744" s="285">
        <v>1</v>
      </c>
      <c r="I744" s="361">
        <f t="shared" si="66"/>
        <v>233.50924</v>
      </c>
    </row>
    <row r="745" spans="1:9" ht="12.75">
      <c r="A745" s="39" t="s">
        <v>73</v>
      </c>
      <c r="B745" s="40" t="s">
        <v>92</v>
      </c>
      <c r="C745" s="5">
        <v>180</v>
      </c>
      <c r="D745" s="5">
        <v>700</v>
      </c>
      <c r="E745" s="5">
        <v>1000</v>
      </c>
      <c r="F745" s="94">
        <v>7.85</v>
      </c>
      <c r="G745" s="284">
        <f t="shared" si="67"/>
        <v>1018.773</v>
      </c>
      <c r="H745" s="285">
        <v>1</v>
      </c>
      <c r="I745" s="361">
        <f t="shared" si="66"/>
        <v>1018.773</v>
      </c>
    </row>
    <row r="746" spans="1:9" ht="12.75">
      <c r="A746" s="39" t="s">
        <v>72</v>
      </c>
      <c r="B746" s="40" t="s">
        <v>92</v>
      </c>
      <c r="C746" s="5">
        <v>220</v>
      </c>
      <c r="D746" s="5">
        <v>1000</v>
      </c>
      <c r="E746" s="5">
        <v>1230</v>
      </c>
      <c r="F746" s="94">
        <v>7.85</v>
      </c>
      <c r="G746" s="284">
        <f t="shared" si="67"/>
        <v>2187.9363</v>
      </c>
      <c r="H746" s="285">
        <v>2</v>
      </c>
      <c r="I746" s="361">
        <f t="shared" si="66"/>
        <v>4375.8726</v>
      </c>
    </row>
    <row r="747" spans="1:9" ht="12.75">
      <c r="A747" s="39" t="s">
        <v>72</v>
      </c>
      <c r="B747" s="40" t="s">
        <v>92</v>
      </c>
      <c r="C747" s="5">
        <v>280</v>
      </c>
      <c r="D747" s="5">
        <v>305</v>
      </c>
      <c r="E747" s="5">
        <v>955</v>
      </c>
      <c r="F747" s="94">
        <v>7.85</v>
      </c>
      <c r="G747" s="284">
        <f t="shared" si="67"/>
        <v>659.4291235</v>
      </c>
      <c r="H747" s="285">
        <v>1</v>
      </c>
      <c r="I747" s="361">
        <f t="shared" si="66"/>
        <v>659.4291235</v>
      </c>
    </row>
    <row r="748" spans="1:9" ht="12.75">
      <c r="A748" s="39" t="s">
        <v>72</v>
      </c>
      <c r="B748" s="40" t="s">
        <v>92</v>
      </c>
      <c r="C748" s="5">
        <v>305</v>
      </c>
      <c r="D748" s="5">
        <v>760</v>
      </c>
      <c r="E748" s="5">
        <v>955</v>
      </c>
      <c r="F748" s="94">
        <v>7.85</v>
      </c>
      <c r="G748" s="284">
        <f t="shared" si="67"/>
        <v>1789.8790495</v>
      </c>
      <c r="H748" s="285">
        <v>1</v>
      </c>
      <c r="I748" s="361">
        <f t="shared" si="66"/>
        <v>1789.8790495</v>
      </c>
    </row>
    <row r="749" spans="1:9" ht="12.75">
      <c r="A749" s="257" t="s">
        <v>72</v>
      </c>
      <c r="B749" s="258" t="s">
        <v>92</v>
      </c>
      <c r="C749" s="214">
        <v>320</v>
      </c>
      <c r="D749" s="214">
        <v>415</v>
      </c>
      <c r="E749" s="214">
        <v>520</v>
      </c>
      <c r="F749" s="94">
        <v>7.85</v>
      </c>
      <c r="G749" s="410">
        <f t="shared" si="67"/>
        <v>558.352288</v>
      </c>
      <c r="H749" s="411">
        <v>1</v>
      </c>
      <c r="I749" s="412">
        <f t="shared" si="66"/>
        <v>558.352288</v>
      </c>
    </row>
    <row r="750" spans="1:9" ht="12.75">
      <c r="A750" s="160"/>
      <c r="B750" s="161"/>
      <c r="C750" s="162"/>
      <c r="D750" s="162"/>
      <c r="E750" s="162"/>
      <c r="F750" s="162"/>
      <c r="G750" s="377"/>
      <c r="H750" s="378"/>
      <c r="I750" s="377"/>
    </row>
    <row r="751" spans="1:9" ht="12.75">
      <c r="A751" s="201" t="s">
        <v>116</v>
      </c>
      <c r="B751" s="13" t="s">
        <v>34</v>
      </c>
      <c r="C751" s="14">
        <v>28</v>
      </c>
      <c r="D751" s="14"/>
      <c r="E751" s="14">
        <v>2600</v>
      </c>
      <c r="G751" s="413">
        <f>((3.14*(C751*C751)/4)*E751)*7.85/1000000</f>
        <v>12.5611304</v>
      </c>
      <c r="H751" s="291"/>
      <c r="I751" s="413">
        <f>420-13</f>
        <v>407</v>
      </c>
    </row>
    <row r="752" spans="1:9" ht="12.75">
      <c r="A752" s="160"/>
      <c r="B752" s="161"/>
      <c r="C752" s="162"/>
      <c r="D752" s="162"/>
      <c r="E752" s="162"/>
      <c r="F752" s="204"/>
      <c r="G752" s="377"/>
      <c r="H752" s="378"/>
      <c r="I752" s="377"/>
    </row>
    <row r="753" spans="1:9" ht="12.75">
      <c r="A753" s="74" t="s">
        <v>74</v>
      </c>
      <c r="B753" s="99" t="s">
        <v>34</v>
      </c>
      <c r="C753" s="76">
        <v>16</v>
      </c>
      <c r="D753" s="76"/>
      <c r="E753" s="76">
        <v>3900</v>
      </c>
      <c r="F753" s="5">
        <f>7.85*1.05</f>
        <v>8.2425</v>
      </c>
      <c r="G753" s="332">
        <f>((3.14*(C753*C753)/4)*E753)*7.85/1000000</f>
        <v>6.1523904</v>
      </c>
      <c r="H753" s="306"/>
      <c r="I753" s="332">
        <v>600</v>
      </c>
    </row>
    <row r="754" spans="1:9" ht="12.75">
      <c r="A754" s="117" t="s">
        <v>74</v>
      </c>
      <c r="B754" s="99" t="s">
        <v>34</v>
      </c>
      <c r="C754" s="76">
        <v>20</v>
      </c>
      <c r="D754" s="76"/>
      <c r="E754" s="76">
        <v>4000</v>
      </c>
      <c r="F754" s="6">
        <f>7.85*1.05</f>
        <v>8.2425</v>
      </c>
      <c r="G754" s="332">
        <f>((3.14*(C754*C754)/4)*E754)*7.85/1000000</f>
        <v>9.8596</v>
      </c>
      <c r="H754" s="306"/>
      <c r="I754" s="332">
        <v>420</v>
      </c>
    </row>
    <row r="755" spans="1:9" ht="12.75">
      <c r="A755" s="117" t="s">
        <v>74</v>
      </c>
      <c r="B755" s="99" t="s">
        <v>34</v>
      </c>
      <c r="C755" s="76">
        <v>20</v>
      </c>
      <c r="D755" s="76"/>
      <c r="E755" s="76" t="s">
        <v>93</v>
      </c>
      <c r="F755" s="6">
        <f>7.85*1.05</f>
        <v>8.2425</v>
      </c>
      <c r="G755" s="332"/>
      <c r="H755" s="306"/>
      <c r="I755" s="332">
        <v>870</v>
      </c>
    </row>
    <row r="756" spans="1:9" ht="12.75">
      <c r="A756" s="117" t="s">
        <v>74</v>
      </c>
      <c r="B756" s="75" t="s">
        <v>34</v>
      </c>
      <c r="C756" s="76">
        <v>75</v>
      </c>
      <c r="D756" s="76"/>
      <c r="E756" s="76"/>
      <c r="F756" s="5"/>
      <c r="G756" s="332">
        <f>((3.14*(C756*C756)/4)*E756)*8/1000000</f>
        <v>0</v>
      </c>
      <c r="H756" s="306">
        <v>8</v>
      </c>
      <c r="I756" s="332">
        <f>((3.14*(C756*C756)/4)*(4215+3735+4105+3320+4100+3470+3720+3780))*7.85/1000000</f>
        <v>1055.30456953125</v>
      </c>
    </row>
    <row r="757" spans="1:9" ht="12.75">
      <c r="A757" s="117" t="s">
        <v>74</v>
      </c>
      <c r="B757" s="75" t="s">
        <v>34</v>
      </c>
      <c r="C757" s="76">
        <v>90</v>
      </c>
      <c r="D757" s="76"/>
      <c r="E757" s="76" t="s">
        <v>26</v>
      </c>
      <c r="F757" s="5"/>
      <c r="G757" s="332"/>
      <c r="H757" s="306">
        <v>2</v>
      </c>
      <c r="I757" s="332">
        <f>((3.14*(C757*C757)/4)*(4150+4200))*7.85/1000000</f>
        <v>416.78377875</v>
      </c>
    </row>
    <row r="758" spans="1:9" ht="12.75">
      <c r="A758" s="160"/>
      <c r="B758" s="161"/>
      <c r="C758" s="162"/>
      <c r="D758" s="162"/>
      <c r="E758" s="162"/>
      <c r="F758" s="5"/>
      <c r="G758" s="377"/>
      <c r="H758" s="378"/>
      <c r="I758" s="377"/>
    </row>
    <row r="759" spans="1:9" ht="12.75">
      <c r="A759" s="150" t="s">
        <v>75</v>
      </c>
      <c r="B759" s="151" t="s">
        <v>92</v>
      </c>
      <c r="C759" s="152">
        <v>165</v>
      </c>
      <c r="D759" s="152">
        <v>190</v>
      </c>
      <c r="E759" s="152">
        <v>2800</v>
      </c>
      <c r="G759" s="375">
        <f>E759*215*C759*8/1000000</f>
        <v>794.64</v>
      </c>
      <c r="H759" s="374">
        <v>4</v>
      </c>
      <c r="I759" s="375">
        <f>G759*H759</f>
        <v>3178.56</v>
      </c>
    </row>
    <row r="760" spans="1:9" ht="12.75">
      <c r="A760" s="150" t="s">
        <v>75</v>
      </c>
      <c r="B760" s="151" t="s">
        <v>92</v>
      </c>
      <c r="C760" s="152">
        <v>170</v>
      </c>
      <c r="D760" s="152">
        <v>190</v>
      </c>
      <c r="E760" s="152">
        <v>1470</v>
      </c>
      <c r="G760" s="375">
        <f>E760*D760*C760*8/1000000</f>
        <v>379.848</v>
      </c>
      <c r="H760" s="374">
        <v>1</v>
      </c>
      <c r="I760" s="375">
        <f>G760*H760</f>
        <v>379.848</v>
      </c>
    </row>
    <row r="761" spans="1:9" ht="12.75">
      <c r="A761" s="160"/>
      <c r="B761" s="161"/>
      <c r="C761" s="162"/>
      <c r="D761" s="162"/>
      <c r="E761" s="162"/>
      <c r="G761" s="377"/>
      <c r="H761" s="378"/>
      <c r="I761" s="377"/>
    </row>
    <row r="762" spans="1:9" ht="12.75">
      <c r="A762" s="176" t="s">
        <v>77</v>
      </c>
      <c r="B762" s="177" t="s">
        <v>92</v>
      </c>
      <c r="C762" s="167">
        <v>45</v>
      </c>
      <c r="D762" s="167">
        <v>85</v>
      </c>
      <c r="E762" s="167">
        <v>1200</v>
      </c>
      <c r="G762" s="382">
        <v>36</v>
      </c>
      <c r="H762" s="380">
        <v>1</v>
      </c>
      <c r="I762" s="382">
        <f>G762*H762</f>
        <v>36</v>
      </c>
    </row>
    <row r="763" spans="1:9" ht="12.75">
      <c r="A763" s="160"/>
      <c r="B763" s="161"/>
      <c r="C763" s="162"/>
      <c r="D763" s="162"/>
      <c r="E763" s="162"/>
      <c r="G763" s="377"/>
      <c r="H763" s="378"/>
      <c r="I763" s="377"/>
    </row>
    <row r="764" spans="1:9" ht="12.75">
      <c r="A764" s="198" t="s">
        <v>78</v>
      </c>
      <c r="B764" s="199" t="s">
        <v>34</v>
      </c>
      <c r="C764" s="94">
        <v>155</v>
      </c>
      <c r="D764" s="94"/>
      <c r="E764" s="94">
        <v>3770</v>
      </c>
      <c r="G764" s="403">
        <f>((3.14*(C764*C764)/4)*E764)*7.85/1000000</f>
        <v>558.1411720625</v>
      </c>
      <c r="H764" s="404">
        <v>1</v>
      </c>
      <c r="I764" s="403">
        <f aca="true" t="shared" si="68" ref="I764:I778">G764*H764</f>
        <v>558.1411720625</v>
      </c>
    </row>
    <row r="765" spans="1:9" ht="12.75">
      <c r="A765" s="198" t="s">
        <v>78</v>
      </c>
      <c r="B765" s="199" t="s">
        <v>34</v>
      </c>
      <c r="C765" s="94">
        <v>160</v>
      </c>
      <c r="D765" s="94"/>
      <c r="E765" s="94">
        <v>4240</v>
      </c>
      <c r="G765" s="403">
        <f>((3.14*(C765*C765)/4)*E765)*7.85/1000000</f>
        <v>668.875264</v>
      </c>
      <c r="H765" s="404">
        <v>1</v>
      </c>
      <c r="I765" s="403">
        <f t="shared" si="68"/>
        <v>668.875264</v>
      </c>
    </row>
    <row r="766" spans="1:9" ht="12.75">
      <c r="A766" s="198" t="s">
        <v>78</v>
      </c>
      <c r="B766" s="199" t="s">
        <v>92</v>
      </c>
      <c r="C766" s="94">
        <v>130</v>
      </c>
      <c r="D766" s="94">
        <v>130</v>
      </c>
      <c r="E766" s="94">
        <v>3100</v>
      </c>
      <c r="G766" s="403">
        <f aca="true" t="shared" si="69" ref="G766:G778">C766*D766*E766*7.85/1000000</f>
        <v>411.2615</v>
      </c>
      <c r="H766" s="404">
        <v>8</v>
      </c>
      <c r="I766" s="403">
        <f t="shared" si="68"/>
        <v>3290.092</v>
      </c>
    </row>
    <row r="767" spans="1:9" ht="12.75">
      <c r="A767" s="198" t="s">
        <v>78</v>
      </c>
      <c r="B767" s="199" t="s">
        <v>92</v>
      </c>
      <c r="C767" s="94">
        <v>130</v>
      </c>
      <c r="D767" s="94">
        <v>130</v>
      </c>
      <c r="E767" s="94">
        <v>4300</v>
      </c>
      <c r="G767" s="403">
        <f t="shared" si="69"/>
        <v>570.4595</v>
      </c>
      <c r="H767" s="404">
        <v>10</v>
      </c>
      <c r="I767" s="403">
        <f t="shared" si="68"/>
        <v>5704.595</v>
      </c>
    </row>
    <row r="768" spans="1:9" ht="12.75">
      <c r="A768" s="198" t="s">
        <v>78</v>
      </c>
      <c r="B768" s="199" t="s">
        <v>92</v>
      </c>
      <c r="C768" s="94">
        <v>140</v>
      </c>
      <c r="D768" s="94">
        <v>140</v>
      </c>
      <c r="E768" s="94">
        <v>3000</v>
      </c>
      <c r="G768" s="403">
        <f t="shared" si="69"/>
        <v>461.58</v>
      </c>
      <c r="H768" s="404">
        <v>8</v>
      </c>
      <c r="I768" s="403">
        <f t="shared" si="68"/>
        <v>3692.64</v>
      </c>
    </row>
    <row r="769" spans="1:9" ht="12.75">
      <c r="A769" s="198" t="s">
        <v>78</v>
      </c>
      <c r="B769" s="199" t="s">
        <v>92</v>
      </c>
      <c r="C769" s="94">
        <v>140</v>
      </c>
      <c r="D769" s="94">
        <v>140</v>
      </c>
      <c r="E769" s="94">
        <v>3100</v>
      </c>
      <c r="G769" s="403">
        <f t="shared" si="69"/>
        <v>476.966</v>
      </c>
      <c r="H769" s="404">
        <v>10</v>
      </c>
      <c r="I769" s="403">
        <f t="shared" si="68"/>
        <v>4769.66</v>
      </c>
    </row>
    <row r="770" spans="1:9" ht="12.75">
      <c r="A770" s="198" t="s">
        <v>78</v>
      </c>
      <c r="B770" s="199" t="s">
        <v>92</v>
      </c>
      <c r="C770" s="94">
        <v>140</v>
      </c>
      <c r="D770" s="94">
        <v>140</v>
      </c>
      <c r="E770" s="94">
        <v>3200</v>
      </c>
      <c r="G770" s="403">
        <f t="shared" si="69"/>
        <v>492.352</v>
      </c>
      <c r="H770" s="404">
        <v>10</v>
      </c>
      <c r="I770" s="403">
        <f t="shared" si="68"/>
        <v>4923.5199999999995</v>
      </c>
    </row>
    <row r="771" spans="1:9" ht="12.75">
      <c r="A771" s="198" t="s">
        <v>78</v>
      </c>
      <c r="B771" s="199" t="s">
        <v>92</v>
      </c>
      <c r="C771" s="94">
        <v>140</v>
      </c>
      <c r="D771" s="94">
        <v>140</v>
      </c>
      <c r="E771" s="94">
        <v>3750</v>
      </c>
      <c r="G771" s="403">
        <f t="shared" si="69"/>
        <v>576.975</v>
      </c>
      <c r="H771" s="404">
        <v>4</v>
      </c>
      <c r="I771" s="403">
        <f t="shared" si="68"/>
        <v>2307.9</v>
      </c>
    </row>
    <row r="772" spans="1:9" ht="12.75">
      <c r="A772" s="198" t="s">
        <v>78</v>
      </c>
      <c r="B772" s="199" t="s">
        <v>92</v>
      </c>
      <c r="C772" s="94">
        <v>140</v>
      </c>
      <c r="D772" s="94">
        <v>170</v>
      </c>
      <c r="E772" s="94">
        <v>2900</v>
      </c>
      <c r="G772" s="403">
        <f t="shared" si="69"/>
        <v>541.807</v>
      </c>
      <c r="H772" s="404">
        <v>5</v>
      </c>
      <c r="I772" s="403">
        <f t="shared" si="68"/>
        <v>2709.035</v>
      </c>
    </row>
    <row r="773" spans="1:9" ht="12.75">
      <c r="A773" s="198" t="s">
        <v>78</v>
      </c>
      <c r="B773" s="199" t="s">
        <v>92</v>
      </c>
      <c r="C773" s="94">
        <v>160</v>
      </c>
      <c r="D773" s="94">
        <v>160</v>
      </c>
      <c r="E773" s="94">
        <v>2800</v>
      </c>
      <c r="G773" s="403">
        <f t="shared" si="69"/>
        <v>562.688</v>
      </c>
      <c r="H773" s="404">
        <v>8</v>
      </c>
      <c r="I773" s="403">
        <f t="shared" si="68"/>
        <v>4501.504</v>
      </c>
    </row>
    <row r="774" spans="1:9" ht="12.75">
      <c r="A774" s="198" t="s">
        <v>78</v>
      </c>
      <c r="B774" s="199" t="s">
        <v>92</v>
      </c>
      <c r="C774" s="94">
        <v>160</v>
      </c>
      <c r="D774" s="94">
        <v>180</v>
      </c>
      <c r="E774" s="94">
        <v>2900</v>
      </c>
      <c r="G774" s="403">
        <f t="shared" si="69"/>
        <v>655.632</v>
      </c>
      <c r="H774" s="404">
        <v>5</v>
      </c>
      <c r="I774" s="403">
        <f t="shared" si="68"/>
        <v>3278.16</v>
      </c>
    </row>
    <row r="775" spans="1:9" ht="12.75">
      <c r="A775" s="198" t="s">
        <v>78</v>
      </c>
      <c r="B775" s="199" t="s">
        <v>92</v>
      </c>
      <c r="C775" s="94">
        <v>170</v>
      </c>
      <c r="D775" s="94">
        <v>180</v>
      </c>
      <c r="E775" s="94">
        <v>2800</v>
      </c>
      <c r="G775" s="403">
        <f t="shared" si="69"/>
        <v>672.588</v>
      </c>
      <c r="H775" s="404">
        <v>9</v>
      </c>
      <c r="I775" s="403">
        <f t="shared" si="68"/>
        <v>6053.2919999999995</v>
      </c>
    </row>
    <row r="776" spans="1:9" ht="12.75">
      <c r="A776" s="198" t="s">
        <v>78</v>
      </c>
      <c r="B776" s="199" t="s">
        <v>92</v>
      </c>
      <c r="C776" s="94">
        <v>175</v>
      </c>
      <c r="D776" s="94">
        <v>175</v>
      </c>
      <c r="E776" s="94">
        <v>4470</v>
      </c>
      <c r="G776" s="403">
        <f t="shared" si="69"/>
        <v>1074.6159375</v>
      </c>
      <c r="H776" s="404">
        <v>1</v>
      </c>
      <c r="I776" s="403">
        <f t="shared" si="68"/>
        <v>1074.6159375</v>
      </c>
    </row>
    <row r="777" spans="1:9" ht="12.75">
      <c r="A777" s="198" t="s">
        <v>78</v>
      </c>
      <c r="B777" s="199" t="s">
        <v>92</v>
      </c>
      <c r="C777" s="94">
        <v>180</v>
      </c>
      <c r="D777" s="94">
        <v>190</v>
      </c>
      <c r="E777" s="94">
        <v>2800</v>
      </c>
      <c r="G777" s="403">
        <f t="shared" si="69"/>
        <v>751.716</v>
      </c>
      <c r="H777" s="404">
        <v>6</v>
      </c>
      <c r="I777" s="403">
        <f t="shared" si="68"/>
        <v>4510.296</v>
      </c>
    </row>
    <row r="778" spans="1:9" ht="12.75">
      <c r="A778" s="198" t="s">
        <v>78</v>
      </c>
      <c r="B778" s="199" t="s">
        <v>92</v>
      </c>
      <c r="C778" s="94">
        <v>180</v>
      </c>
      <c r="D778" s="94">
        <v>190</v>
      </c>
      <c r="E778" s="94">
        <v>2800</v>
      </c>
      <c r="G778" s="403">
        <f t="shared" si="69"/>
        <v>751.716</v>
      </c>
      <c r="H778" s="404">
        <v>4</v>
      </c>
      <c r="I778" s="403">
        <f t="shared" si="68"/>
        <v>3006.864</v>
      </c>
    </row>
    <row r="779" spans="1:9" ht="12.75">
      <c r="A779" s="160"/>
      <c r="B779" s="161"/>
      <c r="C779" s="162"/>
      <c r="D779" s="162"/>
      <c r="E779" s="162"/>
      <c r="G779" s="377"/>
      <c r="H779" s="378"/>
      <c r="I779" s="377"/>
    </row>
    <row r="780" spans="1:9" ht="12.75">
      <c r="A780" s="31"/>
      <c r="B780" s="46"/>
      <c r="C780" s="33"/>
      <c r="D780" s="33"/>
      <c r="E780" s="33"/>
      <c r="G780" s="353"/>
      <c r="H780" s="306"/>
      <c r="I780" s="305"/>
    </row>
    <row r="781" spans="1:9" ht="1.5" customHeight="1">
      <c r="A781" s="149"/>
      <c r="B781" s="46"/>
      <c r="C781" s="33"/>
      <c r="D781" s="33"/>
      <c r="E781" s="33"/>
      <c r="G781" s="353"/>
      <c r="H781" s="306"/>
      <c r="I781" s="305"/>
    </row>
    <row r="782" spans="1:9" ht="12.75">
      <c r="A782" s="149"/>
      <c r="B782" s="32"/>
      <c r="C782" s="33"/>
      <c r="D782" s="33"/>
      <c r="E782" s="33"/>
      <c r="G782" s="305"/>
      <c r="H782" s="306"/>
      <c r="I782" s="305"/>
    </row>
    <row r="783" spans="1:9" ht="12.75">
      <c r="A783" s="59"/>
      <c r="B783" s="46"/>
      <c r="C783" s="6"/>
      <c r="D783" s="6"/>
      <c r="E783" s="6"/>
      <c r="G783" s="353"/>
      <c r="H783" s="306"/>
      <c r="I783" s="305"/>
    </row>
    <row r="785" spans="1:9" ht="12.75">
      <c r="A785" s="5" t="s">
        <v>79</v>
      </c>
      <c r="B785" s="202" t="s">
        <v>80</v>
      </c>
      <c r="C785" s="203" t="s">
        <v>81</v>
      </c>
      <c r="D785" s="2">
        <v>0.06</v>
      </c>
      <c r="E785" s="5"/>
      <c r="G785" s="414"/>
      <c r="H785" s="285">
        <v>8</v>
      </c>
      <c r="I785" s="284">
        <v>6</v>
      </c>
    </row>
    <row r="786" spans="1:9" ht="12.75">
      <c r="A786" s="5" t="s">
        <v>79</v>
      </c>
      <c r="B786" s="202" t="s">
        <v>80</v>
      </c>
      <c r="C786" s="203" t="s">
        <v>81</v>
      </c>
      <c r="D786" s="2">
        <v>0.125</v>
      </c>
      <c r="E786" s="5"/>
      <c r="G786" s="414"/>
      <c r="H786" s="285">
        <v>51</v>
      </c>
      <c r="I786" s="284">
        <v>78.3</v>
      </c>
    </row>
    <row r="787" spans="1:9" ht="12.75">
      <c r="A787" s="5" t="s">
        <v>79</v>
      </c>
      <c r="B787" s="202" t="s">
        <v>80</v>
      </c>
      <c r="C787" s="203" t="s">
        <v>81</v>
      </c>
      <c r="D787" s="2">
        <v>0.13</v>
      </c>
      <c r="E787" s="5"/>
      <c r="G787" s="414"/>
      <c r="H787" s="285">
        <v>6</v>
      </c>
      <c r="I787" s="284">
        <v>10.5</v>
      </c>
    </row>
    <row r="788" spans="1:9" ht="12.75">
      <c r="A788" s="5" t="s">
        <v>79</v>
      </c>
      <c r="B788" s="202" t="s">
        <v>80</v>
      </c>
      <c r="C788" s="203" t="s">
        <v>81</v>
      </c>
      <c r="D788" s="2">
        <v>0.14</v>
      </c>
      <c r="E788" s="5"/>
      <c r="G788" s="414"/>
      <c r="H788" s="285">
        <v>24</v>
      </c>
      <c r="I788" s="284">
        <v>42</v>
      </c>
    </row>
    <row r="789" spans="1:9" ht="12.75">
      <c r="A789" s="5" t="s">
        <v>79</v>
      </c>
      <c r="B789" s="202" t="s">
        <v>80</v>
      </c>
      <c r="C789" s="203" t="s">
        <v>81</v>
      </c>
      <c r="D789" s="2">
        <v>0.18</v>
      </c>
      <c r="E789" s="5"/>
      <c r="G789" s="414"/>
      <c r="H789" s="285">
        <v>73</v>
      </c>
      <c r="I789" s="284">
        <v>149.7</v>
      </c>
    </row>
    <row r="790" spans="1:9" ht="12.75">
      <c r="A790" s="5" t="s">
        <v>79</v>
      </c>
      <c r="B790" s="202" t="s">
        <v>80</v>
      </c>
      <c r="C790" s="203" t="s">
        <v>81</v>
      </c>
      <c r="D790" s="2">
        <v>0.19</v>
      </c>
      <c r="E790" s="5"/>
      <c r="G790" s="414"/>
      <c r="H790" s="285">
        <v>94</v>
      </c>
      <c r="I790" s="284">
        <v>195.8</v>
      </c>
    </row>
    <row r="791" spans="1:9" ht="12.75">
      <c r="A791" s="5" t="s">
        <v>79</v>
      </c>
      <c r="B791" s="202" t="s">
        <v>80</v>
      </c>
      <c r="C791" s="203" t="s">
        <v>81</v>
      </c>
      <c r="D791" s="2">
        <v>0.224</v>
      </c>
      <c r="E791" s="5"/>
      <c r="G791" s="414"/>
      <c r="H791" s="285">
        <v>4</v>
      </c>
      <c r="I791" s="284">
        <v>12</v>
      </c>
    </row>
    <row r="793" spans="1:19" ht="18.75">
      <c r="A793" s="417" t="s">
        <v>136</v>
      </c>
      <c r="B793" s="418"/>
      <c r="C793" s="418"/>
      <c r="D793" s="418"/>
      <c r="E793" s="418"/>
      <c r="F793" s="418"/>
      <c r="G793" s="419"/>
      <c r="H793" s="420"/>
      <c r="I793" s="418"/>
      <c r="J793" s="418"/>
      <c r="K793" s="418"/>
      <c r="L793" s="418"/>
      <c r="M793" s="418"/>
      <c r="N793" s="418"/>
      <c r="O793" s="419"/>
      <c r="P793" s="420"/>
      <c r="Q793" s="420"/>
      <c r="R793" s="420"/>
      <c r="S793" s="420"/>
    </row>
    <row r="794" spans="1:19" ht="15.75">
      <c r="A794" s="421" t="s">
        <v>137</v>
      </c>
      <c r="B794" s="418"/>
      <c r="C794" s="418"/>
      <c r="D794" s="418"/>
      <c r="E794" s="418"/>
      <c r="F794" s="418"/>
      <c r="G794" s="419"/>
      <c r="H794" s="420"/>
      <c r="I794" s="422" t="s">
        <v>138</v>
      </c>
      <c r="J794" s="418"/>
      <c r="K794" s="418"/>
      <c r="L794" s="418"/>
      <c r="M794" s="418"/>
      <c r="N794" s="418"/>
      <c r="O794" s="419"/>
      <c r="P794" s="420"/>
      <c r="Q794" s="420"/>
      <c r="R794" s="420"/>
      <c r="S794" s="420"/>
    </row>
    <row r="795" spans="1:9" ht="12.75">
      <c r="A795" s="205"/>
      <c r="B795" s="206"/>
      <c r="C795" s="207"/>
      <c r="D795" s="67"/>
      <c r="E795" s="67"/>
      <c r="G795" s="415"/>
      <c r="H795" s="325"/>
      <c r="I795" s="416"/>
    </row>
    <row r="796" spans="1:9" ht="12.75">
      <c r="A796" s="205"/>
      <c r="B796" s="206"/>
      <c r="C796" s="207"/>
      <c r="D796" s="67"/>
      <c r="E796" s="67"/>
      <c r="G796" s="415"/>
      <c r="H796" s="325"/>
      <c r="I796" s="416"/>
    </row>
    <row r="797" spans="1:9" ht="12.75">
      <c r="A797" s="205"/>
      <c r="B797" s="206"/>
      <c r="C797" s="207"/>
      <c r="D797" s="67"/>
      <c r="E797" s="67"/>
      <c r="G797" s="415"/>
      <c r="H797" s="325"/>
      <c r="I797" s="416"/>
    </row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</sheetData>
  <hyperlinks>
    <hyperlink ref="I794" r:id="rId1" display="www.bst-spb.narod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бст</dc:creator>
  <cp:keywords/>
  <dc:description/>
  <cp:lastModifiedBy>С</cp:lastModifiedBy>
  <dcterms:created xsi:type="dcterms:W3CDTF">2006-10-06T07:51:19Z</dcterms:created>
  <dcterms:modified xsi:type="dcterms:W3CDTF">2006-11-14T08:09:14Z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